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autoCompressPictures="0" defaultThemeVersion="124226"/>
  <mc:AlternateContent xmlns:mc="http://schemas.openxmlformats.org/markup-compatibility/2006">
    <mc:Choice Requires="x15">
      <x15ac:absPath xmlns:x15ac="http://schemas.microsoft.com/office/spreadsheetml/2010/11/ac" url="C:\Users\SAS2020\Downloads\"/>
    </mc:Choice>
  </mc:AlternateContent>
  <xr:revisionPtr revIDLastSave="0" documentId="13_ncr:1_{A3853CB2-C277-49F0-B7C5-E8C248D8E948}" xr6:coauthVersionLast="45" xr6:coauthVersionMax="45" xr10:uidLastSave="{00000000-0000-0000-0000-000000000000}"/>
  <bookViews>
    <workbookView xWindow="-120" yWindow="-120" windowWidth="20730" windowHeight="11160" firstSheet="2" activeTab="5" xr2:uid="{00000000-000D-0000-FFFF-FFFF00000000}"/>
  </bookViews>
  <sheets>
    <sheet name="ACTA DE APERTURA" sheetId="68" r:id="rId1"/>
    <sheet name="VERIFICACIÓN JURÍDICA" sheetId="67" r:id="rId2"/>
    <sheet name="VERIFICACIÓN FINANCIERA" sheetId="66" r:id="rId3"/>
    <sheet name="VERIFICACION TECNICA" sheetId="57" r:id="rId4"/>
    <sheet name="VTE" sheetId="33" r:id="rId5"/>
    <sheet name="CALIFICACION PERSONAL" sheetId="60" r:id="rId6"/>
    <sheet name="CORREC. ARITM. GENERAL" sheetId="65"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#REF!</definedName>
    <definedName name="___PP1">#REF!</definedName>
    <definedName name="___PP10">#REF!</definedName>
    <definedName name="___PP11">#REF!</definedName>
    <definedName name="___PP12">#REF!</definedName>
    <definedName name="___PP13">#REF!</definedName>
    <definedName name="___PP14">#REF!</definedName>
    <definedName name="___PP2">#REF!</definedName>
    <definedName name="___PP3">#REF!</definedName>
    <definedName name="___PP4">#REF!</definedName>
    <definedName name="___PP5">#REF!</definedName>
    <definedName name="___PP6">#REF!</definedName>
    <definedName name="___PP7">#REF!</definedName>
    <definedName name="___PP8">#REF!</definedName>
    <definedName name="___PP9">#REF!</definedName>
    <definedName name="__PP1">#REF!</definedName>
    <definedName name="__PP10">#REF!</definedName>
    <definedName name="__PP11">#REF!</definedName>
    <definedName name="__PP12">#REF!</definedName>
    <definedName name="__PP13">#REF!</definedName>
    <definedName name="__PP14">#REF!</definedName>
    <definedName name="__PP2">#REF!</definedName>
    <definedName name="__PP3">#REF!</definedName>
    <definedName name="__PP4">#REF!</definedName>
    <definedName name="__PP5">#REF!</definedName>
    <definedName name="__PP6">#REF!</definedName>
    <definedName name="__PP7">#REF!</definedName>
    <definedName name="__PP8">#REF!</definedName>
    <definedName name="__PP9">#REF!</definedName>
    <definedName name="_MatMult_A" hidden="1">[1]PRESUP.!#REF!</definedName>
    <definedName name="_MatMult_AxB" hidden="1">[1]PRESUP.!#REF!</definedName>
    <definedName name="_MatMult_B" hidden="1">[1]PRESUP.!#REF!</definedName>
    <definedName name="_PP1">#REF!</definedName>
    <definedName name="_PP10">#REF!</definedName>
    <definedName name="_PP11">#REF!</definedName>
    <definedName name="_PP12">#REF!</definedName>
    <definedName name="_PP13">#REF!</definedName>
    <definedName name="_PP14">#REF!</definedName>
    <definedName name="_PP2">#REF!</definedName>
    <definedName name="_PP3">#REF!</definedName>
    <definedName name="_PP4">#REF!</definedName>
    <definedName name="_PP5">#REF!</definedName>
    <definedName name="_PP6">#REF!</definedName>
    <definedName name="_PP7">#REF!</definedName>
    <definedName name="_PP8">#REF!</definedName>
    <definedName name="_PP9">#REF!</definedName>
    <definedName name="A_impresión_IM">#REF!</definedName>
    <definedName name="aas">[2]Insumos!$A$4:$A$1772</definedName>
    <definedName name="ACERO_DE_REFUERZO_60000">'[3]Acero de 60.000psi'!$I$53</definedName>
    <definedName name="ACTA">'[4]ACTA 01 OBRA'!#REF!</definedName>
    <definedName name="ACTIVIDADES">#REF!</definedName>
    <definedName name="Adm">#REF!</definedName>
    <definedName name="ADMI">#REF!</definedName>
    <definedName name="aiu">#REF!</definedName>
    <definedName name="alam">#REF!</definedName>
    <definedName name="AMARRE">'[5]LISTA DE MATERIALES'!$D$11</definedName>
    <definedName name="ANTICIPO">#REF!</definedName>
    <definedName name="aplique">#REF!</definedName>
    <definedName name="_xlnm.Consolidate_Area">#N/A</definedName>
    <definedName name="_xlnm.Print_Area" localSheetId="5">'CALIFICACION PERSONAL'!$A$1:$X$43</definedName>
    <definedName name="_xlnm.Print_Area" localSheetId="3">'VERIFICACION TECNICA'!$A$1:$P$78</definedName>
    <definedName name="_xlnm.Print_Area" localSheetId="4">VTE!$A$1:$AF$113</definedName>
    <definedName name="AUI">#REF!</definedName>
    <definedName name="AyudanteHR">[6]F.Prestacional!$E$10</definedName>
    <definedName name="b" hidden="1">[1]PRESUP.!#REF!</definedName>
    <definedName name="base">[7]BaseDatos!$A$2:$F$505</definedName>
    <definedName name="BASICOS">#REF!</definedName>
    <definedName name="BB" hidden="1">[1]PRESUP.!#REF!</definedName>
    <definedName name="BudgetTab">#REF!</definedName>
    <definedName name="BuiltIn_Print_Area">#REF!</definedName>
    <definedName name="BuiltIn_Print_Area___2">#REF!</definedName>
    <definedName name="BuiltIn_Print_Titles">#REF!</definedName>
    <definedName name="C_">#REF!</definedName>
    <definedName name="C_Apus">'[8]1_Preliminares'!$A$26</definedName>
    <definedName name="CAPITULO1">#REF!</definedName>
    <definedName name="CAPITULO10">#REF!</definedName>
    <definedName name="CAPITULO11">#REF!</definedName>
    <definedName name="CAPITULO12">#REF!</definedName>
    <definedName name="CAPITULO13">#REF!</definedName>
    <definedName name="CAPITULO14">#REF!</definedName>
    <definedName name="CAPITULO15">#REF!</definedName>
    <definedName name="CAPITULO16">#REF!</definedName>
    <definedName name="CAPITULO17">#REF!</definedName>
    <definedName name="CAPITULO18">#REF!</definedName>
    <definedName name="CAPITULO19">#REF!</definedName>
    <definedName name="CAPITULO2">#REF!</definedName>
    <definedName name="CAPITULO20">#REF!</definedName>
    <definedName name="CAPITULO21">#REF!</definedName>
    <definedName name="CAPITULO3">#REF!</definedName>
    <definedName name="CAPITULO4">#REF!</definedName>
    <definedName name="CAPITULO5">#REF!</definedName>
    <definedName name="CAPITULO6">#REF!</definedName>
    <definedName name="CAPITULO7">#REF!</definedName>
    <definedName name="CAPITULO8">#REF!</definedName>
    <definedName name="CAPITULO9">#REF!</definedName>
    <definedName name="cc" hidden="1">[1]PRESUP.!#REF!</definedName>
    <definedName name="ccc" hidden="1">[1]PRESUP.!#REF!</definedName>
    <definedName name="CCTO16">#REF!</definedName>
    <definedName name="CCTO17">#REF!</definedName>
    <definedName name="CCTO21">#REF!</definedName>
    <definedName name="CCTON">#REF!</definedName>
    <definedName name="CDCT">[6]PRESUPUESTO!$A$2</definedName>
    <definedName name="CeldCanti">#REF!</definedName>
    <definedName name="CELDVRUNIT1">#REF!</definedName>
    <definedName name="CG">[9]ANALISIS!$F$12</definedName>
    <definedName name="CICLOPEO">#REF!</definedName>
    <definedName name="CIndPresup">#REF!</definedName>
    <definedName name="Ciudades">[10]Insumos!$B$1813:$B$1912</definedName>
    <definedName name="CL">#REF!</definedName>
    <definedName name="CÑ">[9]ANALISIS!$F$12</definedName>
    <definedName name="Codigo">[8]Insumos!$A$4:$A$1772</definedName>
    <definedName name="Codigo_M.Obra">[8]M.Obra!$A$35:$A$43</definedName>
    <definedName name="CONCRETO_2000">'[3]Concreto de 2000 psi'!$I$53</definedName>
    <definedName name="CONJ">#REF!</definedName>
    <definedName name="CONL">#REF!</definedName>
    <definedName name="CONRES">#REF!</definedName>
    <definedName name="CONSTRUCTOR">#REF!</definedName>
    <definedName name="contratista">[9]ANALISIS!$F$45</definedName>
    <definedName name="CONTREC">#REF!</definedName>
    <definedName name="COSTIND">#REF!</definedName>
    <definedName name="CR">#REF!</definedName>
    <definedName name="Cuadrillas">[11]Cuadrillas!$A$11:$I$77</definedName>
    <definedName name="CUÑASJ">#REF!</definedName>
    <definedName name="Descrip_cuadrillas">[11]Cuadrillas!$A$15:$A$77</definedName>
    <definedName name="Descrip_equipos">[11]Equ!$A$15:$A$102</definedName>
    <definedName name="Descrip_transporte">[11]Trans!$A$18:$A$65</definedName>
    <definedName name="Descripción">[11]Mat!$A$11:$A$1041</definedName>
    <definedName name="DescripPpto">#REF!</definedName>
    <definedName name="ELECTRICA">'[12]3.PRESUP. ELECTRICO'!$A$4:$G$212</definedName>
    <definedName name="emergencia" hidden="1">[1]PRESUP.!#REF!</definedName>
    <definedName name="EQUI">[13]EQUIPO!$B$2:$B$36</definedName>
    <definedName name="equipo">[14]Equipo!$A$7:$A$65536</definedName>
    <definedName name="EQUIPO_1">[13]EQUIPO!$B$2:$D$36</definedName>
    <definedName name="EQUIPO_2">[15]Equipo!$A$7:$A$65536</definedName>
    <definedName name="EQUIPOS">[3]Equipo!$A$16:$G$79</definedName>
    <definedName name="ER">#REF!</definedName>
    <definedName name="Export" localSheetId="5" hidden="1">{"'Hoja1'!$A$1:$I$70"}</definedName>
    <definedName name="Export" localSheetId="6" hidden="1">{"'Hoja1'!$A$1:$I$70"}</definedName>
    <definedName name="Export" localSheetId="3" hidden="1">{"'Hoja1'!$A$1:$I$70"}</definedName>
    <definedName name="Export" hidden="1">{"'Hoja1'!$A$1:$I$70"}</definedName>
    <definedName name="FFFFF">'[16]LISTA DE MATERIALES'!$D$11</definedName>
    <definedName name="FinPpto">#REF!</definedName>
    <definedName name="FORMALETA">#REF!</definedName>
    <definedName name="FormLinPresup">#REF!</definedName>
    <definedName name="formula" localSheetId="5">'[17]VERIFICACION TECNICA'!$A$34:$B$37</definedName>
    <definedName name="formula" localSheetId="6">'[18]VERIFICACION TECNICA'!$A$34:$B$37</definedName>
    <definedName name="formula" localSheetId="3">'VERIFICACION TECNICA'!$A$40:$B$43</definedName>
    <definedName name="formula">#REF!</definedName>
    <definedName name="GACETA">#REF!</definedName>
    <definedName name="gfr">#REF!</definedName>
    <definedName name="GUADUA">'[5]LISTA DE MATERIALES'!$D$49</definedName>
    <definedName name="HERRMENOR">'[5]LISTA DE MATERIALES'!$D$50</definedName>
    <definedName name="HTML_CodePage" hidden="1">1252</definedName>
    <definedName name="HTML_Control" localSheetId="5" hidden="1">{"'Hoja1'!$A$1:$I$70"}</definedName>
    <definedName name="HTML_Control" localSheetId="6" hidden="1">{"'Hoja1'!$A$1:$I$70"}</definedName>
    <definedName name="HTML_Control" localSheetId="3"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 hidden="1">[1]PRESUP.!#REF!</definedName>
    <definedName name="iii" hidden="1">[1]PRESUP.!#REF!</definedName>
    <definedName name="IMPRE">#REF!</definedName>
    <definedName name="Imprev">#REF!</definedName>
    <definedName name="inf">#REF!</definedName>
    <definedName name="INICIA">#REF!</definedName>
    <definedName name="INICIOPPTO">#REF!</definedName>
    <definedName name="Instalacion">#REF!</definedName>
    <definedName name="Insumos">#REF!</definedName>
    <definedName name="INTERVENTOR">#REF!</definedName>
    <definedName name="item">#REF!</definedName>
    <definedName name="IVA">#REF!</definedName>
    <definedName name="IvaSUtl">#REF!</definedName>
    <definedName name="j">#REF!</definedName>
    <definedName name="JU">#REF!</definedName>
    <definedName name="KIU">[8]Presup_Cancha!$J$15:$J$20</definedName>
    <definedName name="l">[19]Insumos!$A$4:$A$1761</definedName>
    <definedName name="L_">#REF!</definedName>
    <definedName name="LineaPresup">#REF!</definedName>
    <definedName name="List_cuadrillas">[11]Salarios!$D$8:$P$8</definedName>
    <definedName name="LISTADOEQUIPOS">[3]Equipo!$A$16:$A$80</definedName>
    <definedName name="LISTADOMATERIALES">[3]Material!$A$11:$A$1009</definedName>
    <definedName name="LISTADOMO">[3]M.Obra!$A$21:$A$50</definedName>
    <definedName name="LISTADOTRANSPORTES">[3]Transp.!$A$16:$A$50</definedName>
    <definedName name="ll">[11]PRESUPUESTO!#REF!</definedName>
    <definedName name="M.O">[8]M.Obra!$B$35:$B$42</definedName>
    <definedName name="MANODEOBRA">[3]M.Obra!$A$21:$I$50</definedName>
    <definedName name="MATER">[13]MATERIAL!$B$3:$B$580</definedName>
    <definedName name="materiales">[14]materiales!$A$7:$A$1317</definedName>
    <definedName name="MATERIALES_2">[15]materiales!$A$7:$A$1317</definedName>
    <definedName name="MI">#REF!,#REF!,#REF!,#REF!,#REF!,#REF!,#REF!</definedName>
    <definedName name="ML">#REF!,#REF!,#REF!,#REF!,#REF!,#REF!,#REF!</definedName>
    <definedName name="MOCERRPOLISOMBRA">'[5]MANO DE OBRA'!$D$9</definedName>
    <definedName name="MOLOCALIZYREP">'[5]MANO DE OBRA'!$D$38</definedName>
    <definedName name="MORTERO">#REF!</definedName>
    <definedName name="MORTERO24">#REF!</definedName>
    <definedName name="NI">#REF!</definedName>
    <definedName name="ninguno">#REF!</definedName>
    <definedName name="NVOCD">[6]INSUMOS!$P$6</definedName>
    <definedName name="OBRA_CIVIL">'[12]2.PRESUPUESTO OBRA CIVIL'!$A$4:$G$224</definedName>
    <definedName name="OficialHR">[6]F.Prestacional!$G$10</definedName>
    <definedName name="otros">[14]otros!$A$6:$A$1235</definedName>
    <definedName name="OTROS_2">[15]otros!$A$6:$A$1235</definedName>
    <definedName name="P0">#REF!</definedName>
    <definedName name="PA">[11]PRESUPUESTO!#REF!</definedName>
    <definedName name="pasamanos">#REF!</definedName>
    <definedName name="PB">[11]PRESUPUESTO!#REF!</definedName>
    <definedName name="PC">[11]PRESUPUESTO!#REF!</definedName>
    <definedName name="PE">[11]PRESUPUESTO!#REF!</definedName>
    <definedName name="PL">[11]PRESUPUESTO!#REF!</definedName>
    <definedName name="PLAZO">#REF!</definedName>
    <definedName name="Plegable">#REF!</definedName>
    <definedName name="po">#REF!</definedName>
    <definedName name="POLISOMBRA">'[5]LISTA DE MATERIALES'!$D$78</definedName>
    <definedName name="PRECIOS">#REF!</definedName>
    <definedName name="PROGRAMA">'[20]Planes Validar'!$B$2:$B$7</definedName>
    <definedName name="PUESTA" hidden="1">[1]PRESUP.!#REF!</definedName>
    <definedName name="PUNTILLA2">'[5]LISTA DE MATERIALES'!$D$82</definedName>
    <definedName name="q">#REF!</definedName>
    <definedName name="q_t_">#REF!</definedName>
    <definedName name="q0">#REF!</definedName>
    <definedName name="R_">#REF!</definedName>
    <definedName name="RCindPresup">#REF!</definedName>
    <definedName name="RECCUN">#REF!</definedName>
    <definedName name="ResEquipo">#REF!</definedName>
    <definedName name="ResMateriales">#REF!</definedName>
    <definedName name="ResMO">#REF!</definedName>
    <definedName name="ResOtros">#REF!</definedName>
    <definedName name="resumenlicit">#REF!</definedName>
    <definedName name="ResUnit_CD">#REF!</definedName>
    <definedName name="rrrr">#REF!</definedName>
    <definedName name="s">#REF!</definedName>
    <definedName name="SA">[11]PRESUPUESTO!#REF!</definedName>
    <definedName name="Salarios">#REF!</definedName>
    <definedName name="SB">[11]PRESUPUESTO!#REF!</definedName>
    <definedName name="SbtPpto">#REF!</definedName>
    <definedName name="SC">[11]PRESUPUESTO!#REF!</definedName>
    <definedName name="SE">[11]PRESUPUESTO!#REF!</definedName>
    <definedName name="SELECCION">[20]Soluciones!$B$7</definedName>
    <definedName name="SG">[9]ANALISIS!#REF!</definedName>
    <definedName name="SL">#REF!</definedName>
    <definedName name="SOLADO">#REF!</definedName>
    <definedName name="SR">#REF!</definedName>
    <definedName name="SUBPRODUCTOS">#REF!</definedName>
    <definedName name="SUBTOTAL">#REF!</definedName>
    <definedName name="SUBTOTALMAT">'[11]2,2,6,1 Pilotes 0,30'!$I$19</definedName>
    <definedName name="sumideros">[9]ANALISIS!#REF!</definedName>
    <definedName name="SUMJ">#REF!</definedName>
    <definedName name="Summary">#REF!</definedName>
    <definedName name="SUNREC">#REF!</definedName>
    <definedName name="t_">#REF!</definedName>
    <definedName name="TA">[11]PRESUPUESTO!#REF!</definedName>
    <definedName name="TB">[11]PRESUPUESTO!#REF!</definedName>
    <definedName name="TC">[11]PRESUPUESTO!#REF!</definedName>
    <definedName name="TE">[11]PRESUPUESTO!#REF!</definedName>
    <definedName name="Títulos">'[21]062'!$A$1:$G$7</definedName>
    <definedName name="_xlnm.Print_Titles" localSheetId="5">'CALIFICACION PERSONAL'!$A:$B,'CALIFICACION PERSONAL'!$1:$11</definedName>
    <definedName name="_xlnm.Print_Titles" localSheetId="3">'VERIFICACION TECNICA'!$A:$B,'VERIFICACION TECNICA'!$1:$11</definedName>
    <definedName name="_xlnm.Print_Titles" localSheetId="4">VTE!$A:$E,VTE!$1:$19</definedName>
    <definedName name="TL">[11]PRESUPUESTO!#REF!</definedName>
    <definedName name="TOT">#REF!</definedName>
    <definedName name="TotalAIU">[6]PRESUPUESTO!$F$26</definedName>
    <definedName name="Transporte">[11]Trans!$A$12:$I$65</definedName>
    <definedName name="TTA">[11]PRESUPUESTO!#REF!</definedName>
    <definedName name="TTB">[11]PRESUPUESTO!#REF!</definedName>
    <definedName name="TTC">[11]PRESUPUESTO!#REF!</definedName>
    <definedName name="TTE">[11]PRESUPUESTO!#REF!</definedName>
    <definedName name="TTL">[11]PRESUPUESTO!#REF!</definedName>
    <definedName name="TtlCD">#REF!</definedName>
    <definedName name="TtlCDCronog">[6]CRONOGRAMA!$G$21</definedName>
    <definedName name="Unidades">#REF!</definedName>
    <definedName name="UNIT">#REF!</definedName>
    <definedName name="UTIL">#REF!</definedName>
    <definedName name="Utilidad">#REF!</definedName>
    <definedName name="VACUMULADO">#REF!</definedName>
    <definedName name="VALOR1">#REF!</definedName>
    <definedName name="VALOR2">#REF!</definedName>
    <definedName name="vcontrato">#REF!</definedName>
    <definedName name="VENCIMIENTO">#REF!</definedName>
    <definedName name="VRTTLPPTO">[6]PRESUPUESTO!$G$28</definedName>
    <definedName name="VRTTLUNDS">#REF!</definedName>
    <definedName name="VrUtilidad">#REF!</definedName>
    <definedName name="W">[22]Mat!$A$11:$A$1041</definedName>
    <definedName name="X">#REF!</definedName>
    <definedName name="XXX">'[16]MANO DE OBRA'!$D$38</definedName>
    <definedName name="Y">#REF!</definedName>
    <definedName name="Y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5" i="60" l="1"/>
  <c r="A4" i="60"/>
  <c r="P30" i="57"/>
  <c r="N30" i="57"/>
  <c r="L30" i="57"/>
  <c r="J30" i="57"/>
  <c r="D30" i="57"/>
  <c r="B49" i="57"/>
  <c r="B50" i="57" s="1"/>
  <c r="P16" i="60" l="1"/>
  <c r="L32" i="57" s="1"/>
  <c r="M16" i="60"/>
  <c r="J32" i="57" s="1"/>
  <c r="J17" i="57" l="1"/>
  <c r="S16" i="33"/>
  <c r="K54" i="33"/>
  <c r="L54" i="33" s="1"/>
  <c r="D16" i="57" l="1"/>
  <c r="G30" i="33"/>
  <c r="H30" i="33" s="1"/>
  <c r="G17" i="33"/>
  <c r="G18" i="33"/>
  <c r="D16" i="33"/>
  <c r="D14" i="33"/>
  <c r="AE8" i="33"/>
  <c r="AE7" i="33"/>
  <c r="AA8" i="33"/>
  <c r="AA7" i="33"/>
  <c r="W8" i="33"/>
  <c r="W7" i="33"/>
  <c r="S8" i="33"/>
  <c r="S6" i="33"/>
  <c r="O8" i="33"/>
  <c r="O7" i="33"/>
  <c r="K8" i="33"/>
  <c r="G8" i="33"/>
  <c r="S10" i="60" l="1"/>
  <c r="N32" i="57"/>
  <c r="P10" i="60"/>
  <c r="M10" i="60"/>
  <c r="AE2" i="33"/>
  <c r="AA2" i="33"/>
  <c r="W2" i="33"/>
  <c r="S2" i="33"/>
  <c r="AE90" i="33"/>
  <c r="AF90" i="33" s="1"/>
  <c r="AE78" i="33"/>
  <c r="AF78" i="33" s="1"/>
  <c r="AE66" i="33"/>
  <c r="AF66" i="33" s="1"/>
  <c r="AE54" i="33"/>
  <c r="AF54" i="33" s="1"/>
  <c r="AE42" i="33"/>
  <c r="AE30" i="33"/>
  <c r="AF30" i="33" s="1"/>
  <c r="AE18" i="33"/>
  <c r="AE17" i="33"/>
  <c r="AA90" i="33"/>
  <c r="AB90" i="33" s="1"/>
  <c r="AA78" i="33"/>
  <c r="AB78" i="33" s="1"/>
  <c r="AA66" i="33"/>
  <c r="AB66" i="33" s="1"/>
  <c r="AA54" i="33"/>
  <c r="AB54" i="33" s="1"/>
  <c r="AA42" i="33"/>
  <c r="AB42" i="33" s="1"/>
  <c r="AA30" i="33"/>
  <c r="AA16" i="33" s="1"/>
  <c r="AB16" i="33" s="1"/>
  <c r="AA18" i="33"/>
  <c r="AA17" i="33"/>
  <c r="W90" i="33"/>
  <c r="X90" i="33" s="1"/>
  <c r="W78" i="33"/>
  <c r="X78" i="33" s="1"/>
  <c r="W66" i="33"/>
  <c r="X66" i="33" s="1"/>
  <c r="W54" i="33"/>
  <c r="X54" i="33" s="1"/>
  <c r="W42" i="33"/>
  <c r="W30" i="33"/>
  <c r="X30" i="33" s="1"/>
  <c r="W18" i="33"/>
  <c r="W17" i="33"/>
  <c r="W16" i="33" l="1"/>
  <c r="X16" i="33" s="1"/>
  <c r="AB30" i="33"/>
  <c r="AA14" i="33"/>
  <c r="AB14" i="33" s="1"/>
  <c r="AA6" i="33"/>
  <c r="AA5" i="33" s="1"/>
  <c r="AE16" i="33"/>
  <c r="AF16" i="33" s="1"/>
  <c r="AF42" i="33"/>
  <c r="AE6" i="33"/>
  <c r="AE5" i="33" s="1"/>
  <c r="AE14" i="33"/>
  <c r="AF14" i="33" s="1"/>
  <c r="X42" i="33"/>
  <c r="W14" i="33"/>
  <c r="X14" i="33" s="1"/>
  <c r="W6" i="33"/>
  <c r="W5" i="33" s="1"/>
  <c r="G14" i="33"/>
  <c r="H14" i="33" s="1"/>
  <c r="G16" i="33"/>
  <c r="H16" i="33" s="1"/>
  <c r="G6" i="33"/>
  <c r="O54" i="33"/>
  <c r="P54" i="33" s="1"/>
  <c r="S54" i="33"/>
  <c r="T54" i="33" s="1"/>
  <c r="S42" i="33"/>
  <c r="O42" i="33"/>
  <c r="P42" i="33" s="1"/>
  <c r="K42" i="33"/>
  <c r="G42" i="33"/>
  <c r="H42" i="33" s="1"/>
  <c r="S30" i="33"/>
  <c r="O30" i="33"/>
  <c r="K30" i="33"/>
  <c r="AB5" i="33" l="1"/>
  <c r="N15" i="57"/>
  <c r="S14" i="33"/>
  <c r="T14" i="33" s="1"/>
  <c r="AF5" i="33"/>
  <c r="P15" i="57"/>
  <c r="X5" i="33"/>
  <c r="L15" i="57"/>
  <c r="T42" i="33"/>
  <c r="S7" i="33"/>
  <c r="S5" i="33" s="1"/>
  <c r="T30" i="33"/>
  <c r="O6" i="33"/>
  <c r="O5" i="33" s="1"/>
  <c r="P30" i="33"/>
  <c r="O14" i="33"/>
  <c r="P14" i="33" s="1"/>
  <c r="K7" i="33"/>
  <c r="L42" i="33"/>
  <c r="L30" i="33"/>
  <c r="K14" i="33"/>
  <c r="G7" i="33"/>
  <c r="K315" i="65"/>
  <c r="H315" i="65"/>
  <c r="A3" i="65"/>
  <c r="J18" i="57" l="1"/>
  <c r="L14" i="33"/>
  <c r="F18" i="57"/>
  <c r="H15" i="57"/>
  <c r="P5" i="33"/>
  <c r="T5" i="33"/>
  <c r="J15" i="57"/>
  <c r="G5" i="33"/>
  <c r="H5" i="33" s="1"/>
  <c r="K316" i="65"/>
  <c r="J308" i="65"/>
  <c r="D15" i="57" l="1"/>
  <c r="H316" i="65"/>
  <c r="H309" i="65" l="1"/>
  <c r="G308" i="65"/>
  <c r="J3" i="65" l="1"/>
  <c r="G3" i="65"/>
  <c r="K309" i="65"/>
  <c r="K306" i="65"/>
  <c r="K307" i="65"/>
  <c r="K305" i="65"/>
  <c r="K11" i="65"/>
  <c r="L11" i="65"/>
  <c r="K12" i="65"/>
  <c r="L12" i="65"/>
  <c r="K13" i="65"/>
  <c r="L13" i="65"/>
  <c r="K14" i="65"/>
  <c r="L14" i="65"/>
  <c r="K15" i="65"/>
  <c r="L15" i="65"/>
  <c r="K16" i="65"/>
  <c r="L16" i="65"/>
  <c r="K17" i="65"/>
  <c r="L17" i="65"/>
  <c r="K18" i="65"/>
  <c r="L18" i="65"/>
  <c r="K19" i="65"/>
  <c r="L19" i="65"/>
  <c r="K20" i="65"/>
  <c r="L20" i="65"/>
  <c r="K21" i="65"/>
  <c r="L21" i="65"/>
  <c r="K22" i="65"/>
  <c r="L22" i="65"/>
  <c r="K23" i="65"/>
  <c r="L23" i="65"/>
  <c r="K24" i="65"/>
  <c r="L24" i="65"/>
  <c r="K25" i="65"/>
  <c r="L25" i="65"/>
  <c r="K26" i="65"/>
  <c r="L26" i="65"/>
  <c r="K27" i="65"/>
  <c r="L27" i="65"/>
  <c r="K28" i="65"/>
  <c r="L28" i="65"/>
  <c r="K29" i="65"/>
  <c r="L29" i="65"/>
  <c r="K30" i="65"/>
  <c r="L30" i="65"/>
  <c r="K31" i="65"/>
  <c r="L31" i="65"/>
  <c r="K32" i="65"/>
  <c r="L32" i="65"/>
  <c r="K33" i="65"/>
  <c r="L33" i="65"/>
  <c r="K34" i="65"/>
  <c r="L34" i="65"/>
  <c r="K35" i="65"/>
  <c r="L35" i="65"/>
  <c r="K36" i="65"/>
  <c r="L36" i="65"/>
  <c r="K37" i="65"/>
  <c r="L37" i="65"/>
  <c r="K38" i="65"/>
  <c r="L38" i="65"/>
  <c r="K39" i="65"/>
  <c r="L39" i="65"/>
  <c r="K40" i="65"/>
  <c r="L40" i="65"/>
  <c r="K41" i="65"/>
  <c r="L41" i="65"/>
  <c r="K42" i="65"/>
  <c r="L42" i="65"/>
  <c r="K43" i="65"/>
  <c r="L43" i="65"/>
  <c r="K44" i="65"/>
  <c r="L44" i="65"/>
  <c r="K45" i="65"/>
  <c r="L45" i="65"/>
  <c r="K46" i="65"/>
  <c r="L46" i="65"/>
  <c r="K47" i="65"/>
  <c r="L47" i="65"/>
  <c r="K48" i="65"/>
  <c r="L48" i="65"/>
  <c r="K49" i="65"/>
  <c r="L49" i="65"/>
  <c r="K50" i="65"/>
  <c r="L50" i="65"/>
  <c r="K51" i="65"/>
  <c r="L51" i="65"/>
  <c r="K52" i="65"/>
  <c r="L52" i="65"/>
  <c r="K53" i="65"/>
  <c r="L53" i="65"/>
  <c r="K54" i="65"/>
  <c r="L54" i="65"/>
  <c r="K55" i="65"/>
  <c r="L55" i="65"/>
  <c r="K56" i="65"/>
  <c r="L56" i="65"/>
  <c r="K57" i="65"/>
  <c r="L57" i="65"/>
  <c r="K58" i="65"/>
  <c r="L58" i="65"/>
  <c r="K59" i="65"/>
  <c r="L59" i="65"/>
  <c r="K60" i="65"/>
  <c r="L60" i="65"/>
  <c r="K61" i="65"/>
  <c r="L61" i="65"/>
  <c r="K62" i="65"/>
  <c r="L62" i="65"/>
  <c r="K63" i="65"/>
  <c r="L63" i="65"/>
  <c r="K64" i="65"/>
  <c r="L64" i="65"/>
  <c r="K65" i="65"/>
  <c r="L65" i="65"/>
  <c r="K66" i="65"/>
  <c r="L66" i="65"/>
  <c r="K67" i="65"/>
  <c r="L67" i="65"/>
  <c r="K68" i="65"/>
  <c r="L68" i="65"/>
  <c r="K69" i="65"/>
  <c r="L69" i="65"/>
  <c r="K70" i="65"/>
  <c r="L70" i="65"/>
  <c r="K71" i="65"/>
  <c r="L71" i="65"/>
  <c r="K72" i="65"/>
  <c r="L72" i="65"/>
  <c r="K73" i="65"/>
  <c r="L73" i="65"/>
  <c r="K74" i="65"/>
  <c r="L74" i="65"/>
  <c r="K75" i="65"/>
  <c r="L75" i="65"/>
  <c r="K76" i="65"/>
  <c r="L76" i="65"/>
  <c r="K77" i="65"/>
  <c r="L77" i="65"/>
  <c r="K78" i="65"/>
  <c r="L78" i="65"/>
  <c r="K79" i="65"/>
  <c r="L79" i="65"/>
  <c r="K80" i="65"/>
  <c r="L80" i="65"/>
  <c r="K81" i="65"/>
  <c r="L81" i="65"/>
  <c r="K82" i="65"/>
  <c r="L82" i="65"/>
  <c r="K83" i="65"/>
  <c r="L83" i="65"/>
  <c r="K84" i="65"/>
  <c r="L84" i="65"/>
  <c r="K85" i="65"/>
  <c r="L85" i="65"/>
  <c r="K86" i="65"/>
  <c r="L86" i="65"/>
  <c r="K87" i="65"/>
  <c r="L87" i="65"/>
  <c r="K88" i="65"/>
  <c r="L88" i="65"/>
  <c r="K89" i="65"/>
  <c r="L89" i="65"/>
  <c r="K90" i="65"/>
  <c r="L90" i="65"/>
  <c r="K91" i="65"/>
  <c r="L91" i="65"/>
  <c r="K92" i="65"/>
  <c r="L92" i="65"/>
  <c r="K93" i="65"/>
  <c r="L93" i="65"/>
  <c r="K94" i="65"/>
  <c r="L94" i="65"/>
  <c r="K95" i="65"/>
  <c r="L95" i="65"/>
  <c r="K96" i="65"/>
  <c r="L96" i="65"/>
  <c r="K97" i="65"/>
  <c r="L97" i="65"/>
  <c r="K98" i="65"/>
  <c r="L98" i="65"/>
  <c r="K99" i="65"/>
  <c r="L99" i="65"/>
  <c r="K100" i="65"/>
  <c r="L100" i="65"/>
  <c r="K101" i="65"/>
  <c r="L101" i="65"/>
  <c r="K102" i="65"/>
  <c r="L102" i="65"/>
  <c r="K103" i="65"/>
  <c r="L103" i="65"/>
  <c r="K104" i="65"/>
  <c r="L104" i="65"/>
  <c r="K105" i="65"/>
  <c r="L105" i="65"/>
  <c r="K106" i="65"/>
  <c r="L106" i="65"/>
  <c r="K107" i="65"/>
  <c r="L107" i="65"/>
  <c r="K108" i="65"/>
  <c r="L108" i="65"/>
  <c r="K109" i="65"/>
  <c r="L109" i="65"/>
  <c r="K110" i="65"/>
  <c r="L110" i="65"/>
  <c r="K111" i="65"/>
  <c r="L111" i="65"/>
  <c r="K112" i="65"/>
  <c r="L112" i="65"/>
  <c r="K113" i="65"/>
  <c r="L113" i="65"/>
  <c r="K114" i="65"/>
  <c r="L114" i="65"/>
  <c r="K115" i="65"/>
  <c r="L115" i="65"/>
  <c r="K116" i="65"/>
  <c r="L116" i="65"/>
  <c r="K117" i="65"/>
  <c r="L117" i="65"/>
  <c r="K118" i="65"/>
  <c r="L118" i="65"/>
  <c r="K119" i="65"/>
  <c r="L119" i="65"/>
  <c r="K120" i="65"/>
  <c r="L120" i="65"/>
  <c r="K121" i="65"/>
  <c r="L121" i="65"/>
  <c r="K122" i="65"/>
  <c r="L122" i="65"/>
  <c r="K123" i="65"/>
  <c r="L123" i="65"/>
  <c r="K124" i="65"/>
  <c r="L124" i="65"/>
  <c r="K125" i="65"/>
  <c r="L125" i="65"/>
  <c r="K126" i="65"/>
  <c r="L126" i="65"/>
  <c r="K127" i="65"/>
  <c r="L127" i="65"/>
  <c r="K128" i="65"/>
  <c r="L128" i="65"/>
  <c r="K129" i="65"/>
  <c r="L129" i="65"/>
  <c r="K130" i="65"/>
  <c r="L130" i="65"/>
  <c r="K131" i="65"/>
  <c r="L131" i="65"/>
  <c r="K132" i="65"/>
  <c r="L132" i="65"/>
  <c r="K133" i="65"/>
  <c r="L133" i="65"/>
  <c r="K134" i="65"/>
  <c r="L134" i="65"/>
  <c r="K135" i="65"/>
  <c r="L135" i="65"/>
  <c r="K136" i="65"/>
  <c r="L136" i="65"/>
  <c r="K137" i="65"/>
  <c r="L137" i="65"/>
  <c r="K138" i="65"/>
  <c r="L138" i="65"/>
  <c r="K139" i="65"/>
  <c r="L139" i="65"/>
  <c r="K140" i="65"/>
  <c r="L140" i="65"/>
  <c r="K141" i="65"/>
  <c r="L141" i="65"/>
  <c r="K142" i="65"/>
  <c r="L142" i="65"/>
  <c r="K143" i="65"/>
  <c r="L143" i="65"/>
  <c r="K144" i="65"/>
  <c r="L144" i="65"/>
  <c r="K145" i="65"/>
  <c r="L145" i="65"/>
  <c r="K146" i="65"/>
  <c r="L146" i="65"/>
  <c r="K147" i="65"/>
  <c r="L147" i="65"/>
  <c r="K148" i="65"/>
  <c r="L148" i="65"/>
  <c r="K149" i="65"/>
  <c r="L149" i="65"/>
  <c r="K150" i="65"/>
  <c r="L150" i="65"/>
  <c r="K151" i="65"/>
  <c r="L151" i="65"/>
  <c r="K152" i="65"/>
  <c r="L152" i="65"/>
  <c r="K153" i="65"/>
  <c r="L153" i="65"/>
  <c r="K154" i="65"/>
  <c r="L154" i="65"/>
  <c r="K155" i="65"/>
  <c r="L155" i="65"/>
  <c r="K156" i="65"/>
  <c r="L156" i="65"/>
  <c r="K157" i="65"/>
  <c r="L157" i="65"/>
  <c r="K158" i="65"/>
  <c r="L158" i="65"/>
  <c r="K159" i="65"/>
  <c r="L159" i="65"/>
  <c r="K160" i="65"/>
  <c r="L160" i="65"/>
  <c r="K161" i="65"/>
  <c r="L161" i="65"/>
  <c r="K162" i="65"/>
  <c r="L162" i="65"/>
  <c r="K163" i="65"/>
  <c r="L163" i="65"/>
  <c r="K164" i="65"/>
  <c r="L164" i="65"/>
  <c r="K165" i="65"/>
  <c r="L165" i="65"/>
  <c r="K166" i="65"/>
  <c r="L166" i="65"/>
  <c r="K167" i="65"/>
  <c r="L167" i="65"/>
  <c r="K168" i="65"/>
  <c r="L168" i="65"/>
  <c r="K169" i="65"/>
  <c r="L169" i="65"/>
  <c r="K170" i="65"/>
  <c r="L170" i="65"/>
  <c r="K171" i="65"/>
  <c r="L171" i="65"/>
  <c r="K172" i="65"/>
  <c r="L172" i="65"/>
  <c r="K173" i="65"/>
  <c r="L173" i="65"/>
  <c r="K174" i="65"/>
  <c r="L174" i="65"/>
  <c r="K175" i="65"/>
  <c r="L175" i="65"/>
  <c r="K176" i="65"/>
  <c r="L176" i="65"/>
  <c r="K177" i="65"/>
  <c r="L177" i="65"/>
  <c r="K178" i="65"/>
  <c r="L178" i="65"/>
  <c r="K179" i="65"/>
  <c r="L179" i="65"/>
  <c r="K180" i="65"/>
  <c r="L180" i="65"/>
  <c r="K181" i="65"/>
  <c r="L181" i="65"/>
  <c r="K182" i="65"/>
  <c r="L182" i="65"/>
  <c r="K183" i="65"/>
  <c r="L183" i="65"/>
  <c r="K184" i="65"/>
  <c r="L184" i="65"/>
  <c r="K185" i="65"/>
  <c r="L185" i="65"/>
  <c r="K186" i="65"/>
  <c r="L186" i="65"/>
  <c r="K187" i="65"/>
  <c r="L187" i="65"/>
  <c r="K188" i="65"/>
  <c r="L188" i="65"/>
  <c r="K189" i="65"/>
  <c r="L189" i="65"/>
  <c r="K190" i="65"/>
  <c r="L190" i="65"/>
  <c r="K191" i="65"/>
  <c r="L191" i="65"/>
  <c r="K192" i="65"/>
  <c r="L192" i="65"/>
  <c r="K193" i="65"/>
  <c r="L193" i="65"/>
  <c r="K194" i="65"/>
  <c r="L194" i="65"/>
  <c r="K195" i="65"/>
  <c r="L195" i="65"/>
  <c r="K196" i="65"/>
  <c r="L196" i="65"/>
  <c r="K197" i="65"/>
  <c r="L197" i="65"/>
  <c r="K198" i="65"/>
  <c r="L198" i="65"/>
  <c r="K199" i="65"/>
  <c r="L199" i="65"/>
  <c r="K200" i="65"/>
  <c r="L200" i="65"/>
  <c r="K201" i="65"/>
  <c r="L201" i="65"/>
  <c r="K202" i="65"/>
  <c r="L202" i="65"/>
  <c r="K203" i="65"/>
  <c r="L203" i="65"/>
  <c r="K204" i="65"/>
  <c r="L204" i="65"/>
  <c r="K205" i="65"/>
  <c r="L205" i="65"/>
  <c r="K206" i="65"/>
  <c r="L206" i="65"/>
  <c r="K207" i="65"/>
  <c r="L207" i="65"/>
  <c r="K208" i="65"/>
  <c r="L208" i="65"/>
  <c r="K209" i="65"/>
  <c r="L209" i="65"/>
  <c r="K210" i="65"/>
  <c r="L210" i="65"/>
  <c r="K211" i="65"/>
  <c r="L211" i="65"/>
  <c r="K212" i="65"/>
  <c r="L212" i="65"/>
  <c r="K213" i="65"/>
  <c r="L213" i="65"/>
  <c r="K214" i="65"/>
  <c r="L214" i="65"/>
  <c r="K215" i="65"/>
  <c r="L215" i="65"/>
  <c r="K216" i="65"/>
  <c r="L216" i="65"/>
  <c r="K217" i="65"/>
  <c r="L217" i="65"/>
  <c r="K218" i="65"/>
  <c r="L218" i="65"/>
  <c r="K219" i="65"/>
  <c r="L219" i="65"/>
  <c r="K220" i="65"/>
  <c r="L220" i="65"/>
  <c r="K221" i="65"/>
  <c r="L221" i="65"/>
  <c r="K222" i="65"/>
  <c r="L222" i="65"/>
  <c r="K223" i="65"/>
  <c r="L223" i="65"/>
  <c r="K224" i="65"/>
  <c r="L224" i="65"/>
  <c r="K225" i="65"/>
  <c r="L225" i="65"/>
  <c r="K226" i="65"/>
  <c r="L226" i="65"/>
  <c r="K227" i="65"/>
  <c r="L227" i="65"/>
  <c r="K228" i="65"/>
  <c r="L228" i="65"/>
  <c r="K229" i="65"/>
  <c r="L229" i="65"/>
  <c r="K230" i="65"/>
  <c r="L230" i="65"/>
  <c r="K231" i="65"/>
  <c r="L231" i="65"/>
  <c r="K232" i="65"/>
  <c r="L232" i="65"/>
  <c r="K233" i="65"/>
  <c r="L233" i="65"/>
  <c r="K234" i="65"/>
  <c r="L234" i="65"/>
  <c r="K235" i="65"/>
  <c r="L235" i="65"/>
  <c r="K236" i="65"/>
  <c r="L236" i="65"/>
  <c r="K237" i="65"/>
  <c r="L237" i="65"/>
  <c r="K238" i="65"/>
  <c r="L238" i="65"/>
  <c r="K239" i="65"/>
  <c r="L239" i="65"/>
  <c r="K240" i="65"/>
  <c r="L240" i="65"/>
  <c r="K241" i="65"/>
  <c r="L241" i="65"/>
  <c r="K242" i="65"/>
  <c r="L242" i="65"/>
  <c r="K243" i="65"/>
  <c r="L243" i="65"/>
  <c r="K244" i="65"/>
  <c r="L244" i="65"/>
  <c r="K245" i="65"/>
  <c r="L245" i="65"/>
  <c r="K246" i="65"/>
  <c r="L246" i="65"/>
  <c r="K247" i="65"/>
  <c r="L247" i="65"/>
  <c r="K248" i="65"/>
  <c r="L248" i="65"/>
  <c r="K249" i="65"/>
  <c r="L249" i="65"/>
  <c r="K250" i="65"/>
  <c r="L250" i="65"/>
  <c r="K251" i="65"/>
  <c r="L251" i="65"/>
  <c r="K252" i="65"/>
  <c r="L252" i="65"/>
  <c r="K253" i="65"/>
  <c r="L253" i="65"/>
  <c r="K254" i="65"/>
  <c r="L254" i="65"/>
  <c r="K255" i="65"/>
  <c r="L255" i="65"/>
  <c r="K256" i="65"/>
  <c r="L256" i="65"/>
  <c r="K257" i="65"/>
  <c r="L257" i="65"/>
  <c r="K258" i="65"/>
  <c r="L258" i="65"/>
  <c r="K259" i="65"/>
  <c r="L259" i="65"/>
  <c r="K260" i="65"/>
  <c r="L260" i="65"/>
  <c r="K261" i="65"/>
  <c r="L261" i="65"/>
  <c r="K262" i="65"/>
  <c r="L262" i="65"/>
  <c r="K263" i="65"/>
  <c r="L263" i="65"/>
  <c r="K264" i="65"/>
  <c r="L264" i="65"/>
  <c r="K265" i="65"/>
  <c r="L265" i="65"/>
  <c r="K266" i="65"/>
  <c r="L266" i="65"/>
  <c r="K267" i="65"/>
  <c r="L267" i="65"/>
  <c r="K268" i="65"/>
  <c r="L268" i="65"/>
  <c r="K269" i="65"/>
  <c r="L269" i="65"/>
  <c r="K270" i="65"/>
  <c r="L270" i="65"/>
  <c r="K271" i="65"/>
  <c r="L271" i="65"/>
  <c r="K272" i="65"/>
  <c r="L272" i="65"/>
  <c r="K273" i="65"/>
  <c r="L273" i="65"/>
  <c r="K274" i="65"/>
  <c r="L274" i="65"/>
  <c r="K275" i="65"/>
  <c r="L275" i="65"/>
  <c r="K276" i="65"/>
  <c r="L276" i="65"/>
  <c r="K277" i="65"/>
  <c r="L277" i="65"/>
  <c r="K278" i="65"/>
  <c r="L278" i="65"/>
  <c r="K279" i="65"/>
  <c r="L279" i="65"/>
  <c r="K280" i="65"/>
  <c r="L280" i="65"/>
  <c r="K281" i="65"/>
  <c r="L281" i="65"/>
  <c r="K282" i="65"/>
  <c r="L282" i="65"/>
  <c r="K283" i="65"/>
  <c r="L283" i="65"/>
  <c r="K284" i="65"/>
  <c r="L284" i="65"/>
  <c r="K285" i="65"/>
  <c r="L285" i="65"/>
  <c r="K286" i="65"/>
  <c r="L286" i="65"/>
  <c r="K287" i="65"/>
  <c r="L287" i="65"/>
  <c r="K288" i="65"/>
  <c r="L288" i="65"/>
  <c r="K289" i="65"/>
  <c r="L289" i="65"/>
  <c r="K290" i="65"/>
  <c r="L290" i="65"/>
  <c r="K291" i="65"/>
  <c r="L291" i="65"/>
  <c r="K292" i="65"/>
  <c r="L292" i="65"/>
  <c r="K293" i="65"/>
  <c r="L293" i="65"/>
  <c r="K294" i="65"/>
  <c r="L294" i="65"/>
  <c r="K295" i="65"/>
  <c r="L295" i="65"/>
  <c r="K296" i="65"/>
  <c r="L296" i="65"/>
  <c r="K297" i="65"/>
  <c r="L297" i="65"/>
  <c r="K298" i="65"/>
  <c r="L298" i="65"/>
  <c r="K299" i="65"/>
  <c r="L299" i="65"/>
  <c r="K300" i="65"/>
  <c r="L300" i="65"/>
  <c r="H307" i="65"/>
  <c r="H306" i="65"/>
  <c r="H305" i="65"/>
  <c r="H11" i="65"/>
  <c r="I11" i="65"/>
  <c r="H12" i="65"/>
  <c r="I12" i="65"/>
  <c r="H13" i="65"/>
  <c r="I13" i="65"/>
  <c r="H14" i="65"/>
  <c r="I14" i="65"/>
  <c r="H15" i="65"/>
  <c r="I15" i="65"/>
  <c r="H16" i="65"/>
  <c r="I16" i="65"/>
  <c r="H17" i="65"/>
  <c r="I17" i="65"/>
  <c r="H18" i="65"/>
  <c r="I18" i="65"/>
  <c r="H19" i="65"/>
  <c r="I19" i="65"/>
  <c r="H20" i="65"/>
  <c r="I20" i="65"/>
  <c r="H21" i="65"/>
  <c r="I21" i="65"/>
  <c r="H22" i="65"/>
  <c r="I22" i="65"/>
  <c r="H23" i="65"/>
  <c r="I23" i="65"/>
  <c r="H24" i="65"/>
  <c r="I24" i="65"/>
  <c r="H25" i="65"/>
  <c r="I25" i="65"/>
  <c r="H26" i="65"/>
  <c r="I26" i="65"/>
  <c r="H27" i="65"/>
  <c r="I27" i="65"/>
  <c r="H28" i="65"/>
  <c r="I28" i="65"/>
  <c r="H29" i="65"/>
  <c r="I29" i="65"/>
  <c r="H30" i="65"/>
  <c r="I30" i="65"/>
  <c r="H31" i="65"/>
  <c r="I31" i="65"/>
  <c r="H32" i="65"/>
  <c r="I32" i="65"/>
  <c r="H33" i="65"/>
  <c r="I33" i="65"/>
  <c r="H34" i="65"/>
  <c r="I34" i="65"/>
  <c r="H35" i="65"/>
  <c r="I35" i="65"/>
  <c r="H36" i="65"/>
  <c r="I36" i="65"/>
  <c r="H37" i="65"/>
  <c r="I37" i="65"/>
  <c r="H38" i="65"/>
  <c r="I38" i="65"/>
  <c r="H39" i="65"/>
  <c r="I39" i="65"/>
  <c r="H40" i="65"/>
  <c r="I40" i="65"/>
  <c r="H41" i="65"/>
  <c r="I41" i="65"/>
  <c r="H42" i="65"/>
  <c r="I42" i="65"/>
  <c r="H43" i="65"/>
  <c r="I43" i="65"/>
  <c r="H44" i="65"/>
  <c r="I44" i="65"/>
  <c r="H45" i="65"/>
  <c r="I45" i="65"/>
  <c r="H46" i="65"/>
  <c r="I46" i="65"/>
  <c r="H47" i="65"/>
  <c r="I47" i="65"/>
  <c r="H48" i="65"/>
  <c r="I48" i="65"/>
  <c r="H49" i="65"/>
  <c r="I49" i="65"/>
  <c r="H50" i="65"/>
  <c r="I50" i="65"/>
  <c r="H51" i="65"/>
  <c r="I51" i="65"/>
  <c r="H52" i="65"/>
  <c r="I52" i="65"/>
  <c r="H53" i="65"/>
  <c r="I53" i="65"/>
  <c r="H54" i="65"/>
  <c r="I54" i="65"/>
  <c r="H55" i="65"/>
  <c r="I55" i="65"/>
  <c r="H56" i="65"/>
  <c r="I56" i="65"/>
  <c r="H57" i="65"/>
  <c r="I57" i="65"/>
  <c r="H58" i="65"/>
  <c r="I58" i="65"/>
  <c r="H59" i="65"/>
  <c r="I59" i="65"/>
  <c r="H60" i="65"/>
  <c r="I60" i="65"/>
  <c r="H61" i="65"/>
  <c r="I61" i="65"/>
  <c r="H62" i="65"/>
  <c r="I62" i="65"/>
  <c r="H63" i="65"/>
  <c r="I63" i="65"/>
  <c r="H64" i="65"/>
  <c r="I64" i="65"/>
  <c r="H65" i="65"/>
  <c r="I65" i="65"/>
  <c r="H66" i="65"/>
  <c r="I66" i="65"/>
  <c r="H67" i="65"/>
  <c r="I67" i="65"/>
  <c r="H68" i="65"/>
  <c r="I68" i="65"/>
  <c r="H69" i="65"/>
  <c r="I69" i="65"/>
  <c r="H70" i="65"/>
  <c r="I70" i="65"/>
  <c r="H71" i="65"/>
  <c r="I71" i="65"/>
  <c r="H72" i="65"/>
  <c r="I72" i="65"/>
  <c r="H73" i="65"/>
  <c r="I73" i="65"/>
  <c r="H74" i="65"/>
  <c r="I74" i="65"/>
  <c r="H75" i="65"/>
  <c r="I75" i="65"/>
  <c r="H76" i="65"/>
  <c r="I76" i="65"/>
  <c r="H77" i="65"/>
  <c r="I77" i="65"/>
  <c r="H78" i="65"/>
  <c r="I78" i="65"/>
  <c r="H79" i="65"/>
  <c r="I79" i="65"/>
  <c r="H80" i="65"/>
  <c r="I80" i="65"/>
  <c r="H81" i="65"/>
  <c r="I81" i="65"/>
  <c r="H82" i="65"/>
  <c r="I82" i="65"/>
  <c r="H83" i="65"/>
  <c r="I83" i="65"/>
  <c r="H84" i="65"/>
  <c r="I84" i="65"/>
  <c r="H85" i="65"/>
  <c r="I85" i="65"/>
  <c r="H86" i="65"/>
  <c r="I86" i="65"/>
  <c r="H87" i="65"/>
  <c r="I87" i="65"/>
  <c r="H88" i="65"/>
  <c r="I88" i="65"/>
  <c r="H89" i="65"/>
  <c r="I89" i="65"/>
  <c r="H90" i="65"/>
  <c r="I90" i="65"/>
  <c r="H91" i="65"/>
  <c r="I91" i="65"/>
  <c r="H92" i="65"/>
  <c r="I92" i="65"/>
  <c r="H93" i="65"/>
  <c r="I93" i="65"/>
  <c r="H94" i="65"/>
  <c r="I94" i="65"/>
  <c r="H95" i="65"/>
  <c r="I95" i="65"/>
  <c r="H96" i="65"/>
  <c r="I96" i="65"/>
  <c r="H97" i="65"/>
  <c r="I97" i="65"/>
  <c r="H98" i="65"/>
  <c r="I98" i="65"/>
  <c r="H99" i="65"/>
  <c r="I99" i="65"/>
  <c r="H100" i="65"/>
  <c r="I100" i="65"/>
  <c r="H101" i="65"/>
  <c r="I101" i="65"/>
  <c r="H102" i="65"/>
  <c r="I102" i="65"/>
  <c r="H103" i="65"/>
  <c r="I103" i="65"/>
  <c r="H104" i="65"/>
  <c r="I104" i="65"/>
  <c r="H105" i="65"/>
  <c r="I105" i="65"/>
  <c r="H106" i="65"/>
  <c r="I106" i="65"/>
  <c r="H107" i="65"/>
  <c r="I107" i="65"/>
  <c r="H108" i="65"/>
  <c r="I108" i="65"/>
  <c r="H109" i="65"/>
  <c r="I109" i="65"/>
  <c r="H110" i="65"/>
  <c r="I110" i="65"/>
  <c r="H111" i="65"/>
  <c r="I111" i="65"/>
  <c r="H112" i="65"/>
  <c r="I112" i="65"/>
  <c r="H113" i="65"/>
  <c r="I113" i="65"/>
  <c r="H114" i="65"/>
  <c r="I114" i="65"/>
  <c r="H115" i="65"/>
  <c r="I115" i="65"/>
  <c r="H116" i="65"/>
  <c r="I116" i="65"/>
  <c r="H117" i="65"/>
  <c r="I117" i="65"/>
  <c r="H118" i="65"/>
  <c r="I118" i="65"/>
  <c r="H119" i="65"/>
  <c r="I119" i="65"/>
  <c r="H120" i="65"/>
  <c r="I120" i="65"/>
  <c r="H121" i="65"/>
  <c r="I121" i="65"/>
  <c r="H122" i="65"/>
  <c r="I122" i="65"/>
  <c r="H123" i="65"/>
  <c r="I123" i="65"/>
  <c r="H124" i="65"/>
  <c r="I124" i="65"/>
  <c r="H125" i="65"/>
  <c r="I125" i="65"/>
  <c r="H126" i="65"/>
  <c r="I126" i="65"/>
  <c r="H127" i="65"/>
  <c r="I127" i="65"/>
  <c r="H128" i="65"/>
  <c r="I128" i="65"/>
  <c r="H129" i="65"/>
  <c r="I129" i="65"/>
  <c r="H130" i="65"/>
  <c r="I130" i="65"/>
  <c r="H131" i="65"/>
  <c r="I131" i="65"/>
  <c r="H132" i="65"/>
  <c r="I132" i="65"/>
  <c r="H133" i="65"/>
  <c r="I133" i="65"/>
  <c r="H134" i="65"/>
  <c r="I134" i="65"/>
  <c r="H135" i="65"/>
  <c r="I135" i="65"/>
  <c r="H136" i="65"/>
  <c r="I136" i="65"/>
  <c r="H137" i="65"/>
  <c r="I137" i="65"/>
  <c r="H138" i="65"/>
  <c r="I138" i="65"/>
  <c r="H139" i="65"/>
  <c r="I139" i="65"/>
  <c r="H140" i="65"/>
  <c r="I140" i="65"/>
  <c r="H141" i="65"/>
  <c r="I141" i="65"/>
  <c r="H142" i="65"/>
  <c r="I142" i="65"/>
  <c r="H143" i="65"/>
  <c r="I143" i="65"/>
  <c r="H144" i="65"/>
  <c r="I144" i="65"/>
  <c r="H145" i="65"/>
  <c r="I145" i="65"/>
  <c r="H146" i="65"/>
  <c r="I146" i="65"/>
  <c r="H147" i="65"/>
  <c r="I147" i="65"/>
  <c r="H148" i="65"/>
  <c r="I148" i="65"/>
  <c r="H149" i="65"/>
  <c r="I149" i="65"/>
  <c r="H150" i="65"/>
  <c r="I150" i="65"/>
  <c r="H151" i="65"/>
  <c r="I151" i="65"/>
  <c r="H152" i="65"/>
  <c r="I152" i="65"/>
  <c r="H153" i="65"/>
  <c r="I153" i="65"/>
  <c r="H154" i="65"/>
  <c r="I154" i="65"/>
  <c r="H155" i="65"/>
  <c r="I155" i="65"/>
  <c r="H156" i="65"/>
  <c r="I156" i="65"/>
  <c r="H157" i="65"/>
  <c r="I157" i="65"/>
  <c r="H158" i="65"/>
  <c r="I158" i="65"/>
  <c r="H159" i="65"/>
  <c r="I159" i="65"/>
  <c r="H160" i="65"/>
  <c r="I160" i="65"/>
  <c r="H161" i="65"/>
  <c r="I161" i="65"/>
  <c r="H162" i="65"/>
  <c r="I162" i="65"/>
  <c r="H163" i="65"/>
  <c r="I163" i="65"/>
  <c r="H164" i="65"/>
  <c r="I164" i="65"/>
  <c r="H165" i="65"/>
  <c r="I165" i="65"/>
  <c r="H166" i="65"/>
  <c r="I166" i="65"/>
  <c r="H167" i="65"/>
  <c r="I167" i="65"/>
  <c r="H168" i="65"/>
  <c r="I168" i="65"/>
  <c r="H169" i="65"/>
  <c r="I169" i="65"/>
  <c r="H170" i="65"/>
  <c r="I170" i="65"/>
  <c r="H171" i="65"/>
  <c r="I171" i="65"/>
  <c r="H172" i="65"/>
  <c r="I172" i="65"/>
  <c r="H173" i="65"/>
  <c r="I173" i="65"/>
  <c r="H174" i="65"/>
  <c r="I174" i="65"/>
  <c r="H175" i="65"/>
  <c r="I175" i="65"/>
  <c r="H176" i="65"/>
  <c r="I176" i="65"/>
  <c r="H177" i="65"/>
  <c r="I177" i="65"/>
  <c r="H178" i="65"/>
  <c r="I178" i="65"/>
  <c r="H179" i="65"/>
  <c r="I179" i="65"/>
  <c r="H180" i="65"/>
  <c r="I180" i="65"/>
  <c r="H181" i="65"/>
  <c r="I181" i="65"/>
  <c r="H182" i="65"/>
  <c r="I182" i="65"/>
  <c r="H183" i="65"/>
  <c r="I183" i="65"/>
  <c r="H184" i="65"/>
  <c r="I184" i="65"/>
  <c r="H185" i="65"/>
  <c r="I185" i="65"/>
  <c r="H186" i="65"/>
  <c r="I186" i="65"/>
  <c r="H187" i="65"/>
  <c r="I187" i="65"/>
  <c r="H188" i="65"/>
  <c r="I188" i="65"/>
  <c r="H189" i="65"/>
  <c r="I189" i="65"/>
  <c r="H190" i="65"/>
  <c r="I190" i="65"/>
  <c r="H191" i="65"/>
  <c r="I191" i="65"/>
  <c r="H192" i="65"/>
  <c r="I192" i="65"/>
  <c r="H193" i="65"/>
  <c r="I193" i="65"/>
  <c r="H194" i="65"/>
  <c r="I194" i="65"/>
  <c r="H195" i="65"/>
  <c r="I195" i="65"/>
  <c r="H196" i="65"/>
  <c r="I196" i="65"/>
  <c r="H197" i="65"/>
  <c r="I197" i="65"/>
  <c r="H198" i="65"/>
  <c r="I198" i="65"/>
  <c r="H199" i="65"/>
  <c r="I199" i="65"/>
  <c r="H200" i="65"/>
  <c r="I200" i="65"/>
  <c r="H201" i="65"/>
  <c r="I201" i="65"/>
  <c r="H202" i="65"/>
  <c r="I202" i="65"/>
  <c r="H203" i="65"/>
  <c r="I203" i="65"/>
  <c r="H204" i="65"/>
  <c r="I204" i="65"/>
  <c r="H205" i="65"/>
  <c r="I205" i="65"/>
  <c r="H206" i="65"/>
  <c r="I206" i="65"/>
  <c r="H207" i="65"/>
  <c r="I207" i="65"/>
  <c r="H208" i="65"/>
  <c r="I208" i="65"/>
  <c r="H209" i="65"/>
  <c r="I209" i="65"/>
  <c r="H210" i="65"/>
  <c r="I210" i="65"/>
  <c r="H211" i="65"/>
  <c r="I211" i="65"/>
  <c r="H212" i="65"/>
  <c r="I212" i="65"/>
  <c r="H213" i="65"/>
  <c r="I213" i="65"/>
  <c r="H214" i="65"/>
  <c r="I214" i="65"/>
  <c r="H215" i="65"/>
  <c r="I215" i="65"/>
  <c r="H216" i="65"/>
  <c r="I216" i="65"/>
  <c r="H217" i="65"/>
  <c r="I217" i="65"/>
  <c r="H218" i="65"/>
  <c r="I218" i="65"/>
  <c r="H219" i="65"/>
  <c r="I219" i="65"/>
  <c r="H220" i="65"/>
  <c r="I220" i="65"/>
  <c r="H221" i="65"/>
  <c r="I221" i="65"/>
  <c r="H222" i="65"/>
  <c r="I222" i="65"/>
  <c r="H223" i="65"/>
  <c r="I223" i="65"/>
  <c r="H224" i="65"/>
  <c r="I224" i="65"/>
  <c r="H225" i="65"/>
  <c r="I225" i="65"/>
  <c r="H226" i="65"/>
  <c r="I226" i="65"/>
  <c r="H227" i="65"/>
  <c r="I227" i="65"/>
  <c r="H228" i="65"/>
  <c r="I228" i="65"/>
  <c r="H229" i="65"/>
  <c r="I229" i="65"/>
  <c r="H230" i="65"/>
  <c r="I230" i="65"/>
  <c r="H231" i="65"/>
  <c r="I231" i="65"/>
  <c r="H232" i="65"/>
  <c r="I232" i="65"/>
  <c r="H233" i="65"/>
  <c r="I233" i="65"/>
  <c r="H234" i="65"/>
  <c r="I234" i="65"/>
  <c r="H235" i="65"/>
  <c r="I235" i="65"/>
  <c r="H236" i="65"/>
  <c r="I236" i="65"/>
  <c r="H237" i="65"/>
  <c r="I237" i="65"/>
  <c r="H238" i="65"/>
  <c r="I238" i="65"/>
  <c r="H239" i="65"/>
  <c r="I239" i="65"/>
  <c r="H240" i="65"/>
  <c r="I240" i="65"/>
  <c r="H241" i="65"/>
  <c r="I241" i="65"/>
  <c r="H242" i="65"/>
  <c r="I242" i="65"/>
  <c r="H243" i="65"/>
  <c r="I243" i="65"/>
  <c r="H244" i="65"/>
  <c r="I244" i="65"/>
  <c r="H245" i="65"/>
  <c r="I245" i="65"/>
  <c r="H246" i="65"/>
  <c r="I246" i="65"/>
  <c r="H247" i="65"/>
  <c r="I247" i="65"/>
  <c r="H248" i="65"/>
  <c r="I248" i="65"/>
  <c r="H249" i="65"/>
  <c r="I249" i="65"/>
  <c r="H250" i="65"/>
  <c r="I250" i="65"/>
  <c r="H251" i="65"/>
  <c r="I251" i="65"/>
  <c r="H252" i="65"/>
  <c r="I252" i="65"/>
  <c r="H253" i="65"/>
  <c r="I253" i="65"/>
  <c r="H254" i="65"/>
  <c r="I254" i="65"/>
  <c r="H255" i="65"/>
  <c r="I255" i="65"/>
  <c r="H256" i="65"/>
  <c r="I256" i="65"/>
  <c r="H257" i="65"/>
  <c r="I257" i="65"/>
  <c r="H258" i="65"/>
  <c r="I258" i="65"/>
  <c r="H259" i="65"/>
  <c r="I259" i="65"/>
  <c r="H260" i="65"/>
  <c r="I260" i="65"/>
  <c r="H261" i="65"/>
  <c r="I261" i="65"/>
  <c r="H262" i="65"/>
  <c r="I262" i="65"/>
  <c r="H263" i="65"/>
  <c r="I263" i="65"/>
  <c r="H264" i="65"/>
  <c r="I264" i="65"/>
  <c r="H265" i="65"/>
  <c r="I265" i="65"/>
  <c r="H266" i="65"/>
  <c r="I266" i="65"/>
  <c r="H267" i="65"/>
  <c r="I267" i="65"/>
  <c r="H268" i="65"/>
  <c r="I268" i="65"/>
  <c r="H269" i="65"/>
  <c r="I269" i="65"/>
  <c r="H270" i="65"/>
  <c r="I270" i="65"/>
  <c r="H271" i="65"/>
  <c r="I271" i="65"/>
  <c r="H272" i="65"/>
  <c r="I272" i="65"/>
  <c r="H273" i="65"/>
  <c r="I273" i="65"/>
  <c r="H274" i="65"/>
  <c r="I274" i="65"/>
  <c r="H275" i="65"/>
  <c r="I275" i="65"/>
  <c r="H276" i="65"/>
  <c r="I276" i="65"/>
  <c r="H277" i="65"/>
  <c r="I277" i="65"/>
  <c r="H278" i="65"/>
  <c r="I278" i="65"/>
  <c r="H279" i="65"/>
  <c r="I279" i="65"/>
  <c r="H280" i="65"/>
  <c r="I280" i="65"/>
  <c r="H281" i="65"/>
  <c r="I281" i="65"/>
  <c r="H282" i="65"/>
  <c r="I282" i="65"/>
  <c r="H283" i="65"/>
  <c r="I283" i="65"/>
  <c r="H284" i="65"/>
  <c r="I284" i="65"/>
  <c r="H285" i="65"/>
  <c r="I285" i="65"/>
  <c r="H286" i="65"/>
  <c r="I286" i="65"/>
  <c r="H287" i="65"/>
  <c r="I287" i="65"/>
  <c r="H288" i="65"/>
  <c r="I288" i="65"/>
  <c r="H289" i="65"/>
  <c r="I289" i="65"/>
  <c r="H290" i="65"/>
  <c r="I290" i="65"/>
  <c r="H291" i="65"/>
  <c r="I291" i="65"/>
  <c r="H292" i="65"/>
  <c r="I292" i="65"/>
  <c r="H293" i="65"/>
  <c r="I293" i="65"/>
  <c r="H294" i="65"/>
  <c r="I294" i="65"/>
  <c r="H295" i="65"/>
  <c r="I295" i="65"/>
  <c r="H296" i="65"/>
  <c r="I296" i="65"/>
  <c r="H297" i="65"/>
  <c r="I297" i="65"/>
  <c r="H298" i="65"/>
  <c r="I298" i="65"/>
  <c r="H299" i="65"/>
  <c r="I299" i="65"/>
  <c r="H300" i="65"/>
  <c r="I300" i="65"/>
  <c r="F309" i="65"/>
  <c r="F307" i="65"/>
  <c r="F306" i="65"/>
  <c r="F305" i="65"/>
  <c r="F308" i="65" l="1"/>
  <c r="F310" i="65" s="1"/>
  <c r="F318" i="65" s="1"/>
  <c r="K308" i="65"/>
  <c r="K310" i="65" s="1"/>
  <c r="K320" i="65" s="1"/>
  <c r="H308" i="65"/>
  <c r="H310" i="65" s="1"/>
  <c r="F10" i="65"/>
  <c r="F11" i="65"/>
  <c r="F12" i="65"/>
  <c r="F13" i="65"/>
  <c r="F14" i="65"/>
  <c r="F15" i="65"/>
  <c r="F16" i="65"/>
  <c r="F17" i="65"/>
  <c r="F18" i="65"/>
  <c r="F19" i="65"/>
  <c r="F20" i="65"/>
  <c r="F21" i="65"/>
  <c r="F22" i="65"/>
  <c r="F23" i="65"/>
  <c r="F24" i="65"/>
  <c r="F25" i="65"/>
  <c r="F26" i="65"/>
  <c r="F27" i="65"/>
  <c r="F28" i="65"/>
  <c r="F29" i="65"/>
  <c r="F30" i="65"/>
  <c r="F31" i="65"/>
  <c r="F32" i="65"/>
  <c r="F33" i="65"/>
  <c r="F34" i="65"/>
  <c r="F35" i="65"/>
  <c r="F36" i="65"/>
  <c r="F37" i="65"/>
  <c r="F38" i="65"/>
  <c r="F39" i="65"/>
  <c r="F40" i="65"/>
  <c r="F41" i="65"/>
  <c r="F42" i="65"/>
  <c r="F43" i="65"/>
  <c r="F44" i="65"/>
  <c r="F45" i="65"/>
  <c r="F46" i="65"/>
  <c r="F47" i="65"/>
  <c r="F48" i="65"/>
  <c r="F49" i="65"/>
  <c r="F50" i="65"/>
  <c r="F51" i="65"/>
  <c r="F52" i="65"/>
  <c r="F53" i="65"/>
  <c r="F54" i="65"/>
  <c r="F55" i="65"/>
  <c r="F56" i="65"/>
  <c r="F57" i="65"/>
  <c r="F58" i="65"/>
  <c r="F59" i="65"/>
  <c r="F60" i="65"/>
  <c r="F61" i="65"/>
  <c r="F62" i="65"/>
  <c r="F63" i="65"/>
  <c r="F64" i="65"/>
  <c r="F65" i="65"/>
  <c r="F66" i="65"/>
  <c r="F67" i="65"/>
  <c r="F68" i="65"/>
  <c r="F69" i="65"/>
  <c r="F70" i="65"/>
  <c r="F71" i="65"/>
  <c r="F72" i="65"/>
  <c r="F73" i="65"/>
  <c r="F74" i="65"/>
  <c r="F75" i="65"/>
  <c r="F76" i="65"/>
  <c r="F77" i="65"/>
  <c r="F78" i="65"/>
  <c r="F79" i="65"/>
  <c r="F80" i="65"/>
  <c r="F81" i="65"/>
  <c r="F82" i="65"/>
  <c r="F83" i="65"/>
  <c r="F84" i="65"/>
  <c r="F85" i="65"/>
  <c r="F86" i="65"/>
  <c r="F87" i="65"/>
  <c r="F88" i="65"/>
  <c r="F89" i="65"/>
  <c r="F90" i="65"/>
  <c r="F91" i="65"/>
  <c r="F92" i="65"/>
  <c r="F93" i="65"/>
  <c r="F94" i="65"/>
  <c r="F95" i="65"/>
  <c r="F96" i="65"/>
  <c r="F97" i="65"/>
  <c r="F98" i="65"/>
  <c r="F99" i="65"/>
  <c r="F100" i="65"/>
  <c r="F101" i="65"/>
  <c r="F102" i="65"/>
  <c r="F103" i="65"/>
  <c r="F104" i="65"/>
  <c r="F105" i="65"/>
  <c r="F106" i="65"/>
  <c r="F107" i="65"/>
  <c r="F108" i="65"/>
  <c r="F109" i="65"/>
  <c r="F110" i="65"/>
  <c r="F111" i="65"/>
  <c r="F112" i="65"/>
  <c r="F113" i="65"/>
  <c r="F114" i="65"/>
  <c r="F115" i="65"/>
  <c r="F116" i="65"/>
  <c r="F117" i="65"/>
  <c r="F118" i="65"/>
  <c r="F119" i="65"/>
  <c r="F120" i="65"/>
  <c r="F121" i="65"/>
  <c r="F122" i="65"/>
  <c r="F123" i="65"/>
  <c r="F124" i="65"/>
  <c r="F125" i="65"/>
  <c r="F126" i="65"/>
  <c r="F127" i="65"/>
  <c r="F128" i="65"/>
  <c r="F129" i="65"/>
  <c r="F130" i="65"/>
  <c r="F131" i="65"/>
  <c r="F132" i="65"/>
  <c r="F133" i="65"/>
  <c r="F134" i="65"/>
  <c r="F135" i="65"/>
  <c r="F136" i="65"/>
  <c r="F137" i="65"/>
  <c r="F138" i="65"/>
  <c r="F139" i="65"/>
  <c r="F140" i="65"/>
  <c r="F141" i="65"/>
  <c r="F142" i="65"/>
  <c r="F143" i="65"/>
  <c r="F144" i="65"/>
  <c r="F145" i="65"/>
  <c r="F146" i="65"/>
  <c r="F147" i="65"/>
  <c r="F148" i="65"/>
  <c r="F149" i="65"/>
  <c r="F150" i="65"/>
  <c r="F151" i="65"/>
  <c r="F152" i="65"/>
  <c r="F153" i="65"/>
  <c r="F154" i="65"/>
  <c r="F155" i="65"/>
  <c r="F156" i="65"/>
  <c r="F157" i="65"/>
  <c r="F158" i="65"/>
  <c r="F159" i="65"/>
  <c r="F160" i="65"/>
  <c r="F161" i="65"/>
  <c r="F162" i="65"/>
  <c r="F163" i="65"/>
  <c r="F164" i="65"/>
  <c r="F165" i="65"/>
  <c r="F166" i="65"/>
  <c r="F167" i="65"/>
  <c r="F168" i="65"/>
  <c r="F169" i="65"/>
  <c r="F170" i="65"/>
  <c r="F171" i="65"/>
  <c r="F172" i="65"/>
  <c r="F173" i="65"/>
  <c r="F174" i="65"/>
  <c r="F175" i="65"/>
  <c r="F176" i="65"/>
  <c r="F177" i="65"/>
  <c r="F178" i="65"/>
  <c r="F179" i="65"/>
  <c r="F180" i="65"/>
  <c r="F181" i="65"/>
  <c r="F182" i="65"/>
  <c r="F183" i="65"/>
  <c r="F184" i="65"/>
  <c r="F185" i="65"/>
  <c r="F186" i="65"/>
  <c r="F187" i="65"/>
  <c r="F188" i="65"/>
  <c r="F189" i="65"/>
  <c r="F190" i="65"/>
  <c r="F191" i="65"/>
  <c r="F192" i="65"/>
  <c r="F193" i="65"/>
  <c r="F194" i="65"/>
  <c r="F195" i="65"/>
  <c r="F196" i="65"/>
  <c r="F197" i="65"/>
  <c r="F198" i="65"/>
  <c r="F199" i="65"/>
  <c r="F200" i="65"/>
  <c r="F201" i="65"/>
  <c r="F202" i="65"/>
  <c r="F203" i="65"/>
  <c r="F204" i="65"/>
  <c r="F205" i="65"/>
  <c r="F206" i="65"/>
  <c r="F207" i="65"/>
  <c r="F208" i="65"/>
  <c r="F209" i="65"/>
  <c r="F210" i="65"/>
  <c r="F211" i="65"/>
  <c r="F212" i="65"/>
  <c r="F213" i="65"/>
  <c r="F214" i="65"/>
  <c r="F215" i="65"/>
  <c r="F216" i="65"/>
  <c r="F217" i="65"/>
  <c r="F218" i="65"/>
  <c r="F219" i="65"/>
  <c r="F220" i="65"/>
  <c r="F221" i="65"/>
  <c r="F222" i="65"/>
  <c r="F223" i="65"/>
  <c r="F224" i="65"/>
  <c r="F225" i="65"/>
  <c r="F226" i="65"/>
  <c r="F227" i="65"/>
  <c r="F228" i="65"/>
  <c r="F229" i="65"/>
  <c r="F230" i="65"/>
  <c r="F231" i="65"/>
  <c r="F232" i="65"/>
  <c r="F233" i="65"/>
  <c r="F234" i="65"/>
  <c r="F235" i="65"/>
  <c r="F236" i="65"/>
  <c r="F237" i="65"/>
  <c r="F238" i="65"/>
  <c r="F239" i="65"/>
  <c r="F240" i="65"/>
  <c r="F241" i="65"/>
  <c r="F242" i="65"/>
  <c r="F243" i="65"/>
  <c r="F244" i="65"/>
  <c r="F245" i="65"/>
  <c r="F246" i="65"/>
  <c r="F247" i="65"/>
  <c r="F248" i="65"/>
  <c r="F249" i="65"/>
  <c r="F250" i="65"/>
  <c r="F251" i="65"/>
  <c r="F252" i="65"/>
  <c r="F253" i="65"/>
  <c r="F254" i="65"/>
  <c r="F255" i="65"/>
  <c r="F256" i="65"/>
  <c r="F257" i="65"/>
  <c r="F258" i="65"/>
  <c r="F259" i="65"/>
  <c r="F260" i="65"/>
  <c r="F261" i="65"/>
  <c r="F262" i="65"/>
  <c r="F263" i="65"/>
  <c r="F264" i="65"/>
  <c r="F265" i="65"/>
  <c r="F266" i="65"/>
  <c r="F267" i="65"/>
  <c r="F268" i="65"/>
  <c r="F269" i="65"/>
  <c r="F270" i="65"/>
  <c r="F271" i="65"/>
  <c r="F272" i="65"/>
  <c r="F273" i="65"/>
  <c r="F274" i="65"/>
  <c r="F275" i="65"/>
  <c r="F276" i="65"/>
  <c r="F277" i="65"/>
  <c r="F278" i="65"/>
  <c r="F279" i="65"/>
  <c r="F280" i="65"/>
  <c r="F281" i="65"/>
  <c r="F282" i="65"/>
  <c r="F283" i="65"/>
  <c r="F284" i="65"/>
  <c r="F285" i="65"/>
  <c r="F286" i="65"/>
  <c r="F287" i="65"/>
  <c r="F288" i="65"/>
  <c r="F289" i="65"/>
  <c r="F290" i="65"/>
  <c r="F291" i="65"/>
  <c r="F292" i="65"/>
  <c r="F293" i="65"/>
  <c r="F294" i="65"/>
  <c r="F295" i="65"/>
  <c r="F296" i="65"/>
  <c r="F297" i="65"/>
  <c r="F298" i="65"/>
  <c r="F299" i="65"/>
  <c r="F300" i="65"/>
  <c r="C308" i="65"/>
  <c r="I308" i="65" s="1"/>
  <c r="L320" i="65" l="1"/>
  <c r="K321" i="65"/>
  <c r="H320" i="65"/>
  <c r="I320" i="65" l="1"/>
  <c r="H321" i="65"/>
  <c r="I321" i="65" s="1"/>
  <c r="L10" i="65" l="1"/>
  <c r="K10" i="65"/>
  <c r="I10" i="65"/>
  <c r="H10" i="65"/>
  <c r="L9" i="65"/>
  <c r="K9" i="65"/>
  <c r="I9" i="65"/>
  <c r="H9" i="65"/>
  <c r="H302" i="65" s="1"/>
  <c r="F9" i="65"/>
  <c r="F302" i="65" s="1"/>
  <c r="K302" i="65" l="1"/>
  <c r="L308" i="65"/>
  <c r="K323" i="65" l="1"/>
  <c r="K324" i="65" s="1"/>
  <c r="L324" i="65" s="1"/>
  <c r="H323" i="65" l="1"/>
  <c r="H324" i="65" s="1"/>
  <c r="I324" i="65" s="1"/>
  <c r="G326" i="65"/>
  <c r="L321" i="65"/>
  <c r="J326" i="65" l="1"/>
  <c r="J16" i="60" l="1"/>
  <c r="H32" i="57" s="1"/>
  <c r="V16" i="60"/>
  <c r="P32" i="57" s="1"/>
  <c r="V10" i="60"/>
  <c r="J10" i="60"/>
  <c r="G10" i="60"/>
  <c r="D10" i="60"/>
  <c r="G16" i="60"/>
  <c r="F32" i="57" s="1"/>
  <c r="D16" i="60"/>
  <c r="D32" i="57" s="1"/>
  <c r="E11" i="60"/>
  <c r="S18" i="33" l="1"/>
  <c r="S17" i="33"/>
  <c r="O90" i="33"/>
  <c r="P90" i="33" s="1"/>
  <c r="K78" i="33"/>
  <c r="L78" i="33" s="1"/>
  <c r="K18" i="33"/>
  <c r="S90" i="33"/>
  <c r="T90" i="33" s="1"/>
  <c r="K90" i="33"/>
  <c r="L90" i="33" s="1"/>
  <c r="G90" i="33"/>
  <c r="H90" i="33" s="1"/>
  <c r="O78" i="33"/>
  <c r="P78" i="33" s="1"/>
  <c r="G54" i="33"/>
  <c r="H54" i="33" s="1"/>
  <c r="S78" i="33"/>
  <c r="T78" i="33" s="1"/>
  <c r="G78" i="33"/>
  <c r="H78" i="33" s="1"/>
  <c r="S66" i="33"/>
  <c r="T66" i="33" s="1"/>
  <c r="O66" i="33"/>
  <c r="K66" i="33"/>
  <c r="L66" i="33" s="1"/>
  <c r="G66" i="33"/>
  <c r="H66" i="33" s="1"/>
  <c r="G2" i="33"/>
  <c r="O16" i="33" l="1"/>
  <c r="P16" i="33" s="1"/>
  <c r="P66" i="33"/>
  <c r="K6" i="33"/>
  <c r="K5" i="33" s="1"/>
  <c r="T16" i="33"/>
  <c r="O17" i="33"/>
  <c r="K17" i="33"/>
  <c r="O18" i="33"/>
  <c r="K16" i="33"/>
  <c r="L5" i="33" l="1"/>
  <c r="F15" i="57"/>
  <c r="F19" i="57"/>
  <c r="L17" i="33"/>
  <c r="O2" i="33"/>
  <c r="K2" i="33"/>
  <c r="H30" i="57" l="1"/>
  <c r="F30" i="57"/>
  <c r="B43" i="57" l="1"/>
  <c r="B45" i="57"/>
  <c r="B46" i="57" s="1"/>
  <c r="B41" i="57"/>
  <c r="B38" i="57"/>
  <c r="N31" i="57" l="1"/>
  <c r="N33" i="57" s="1"/>
  <c r="P31" i="57"/>
  <c r="P33" i="57" s="1"/>
  <c r="H31" i="57"/>
  <c r="H33" i="57" s="1"/>
  <c r="B42" i="57"/>
  <c r="J31" i="57"/>
  <c r="J33" i="57" s="1"/>
  <c r="L31" i="57"/>
  <c r="L33" i="57" s="1"/>
  <c r="D31" i="57"/>
  <c r="D33" i="57" s="1"/>
  <c r="F31" i="57"/>
  <c r="F33" i="5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D15" authorId="0" shapeId="0" xr:uid="{79CA7E6B-32EC-4D0C-8677-B3557B78E5DD}">
      <text>
        <r>
          <rPr>
            <b/>
            <sz val="9"/>
            <color indexed="81"/>
            <rFont val="Tahoma"/>
            <family val="2"/>
          </rPr>
          <t>CARLOS JULIO:</t>
        </r>
        <r>
          <rPr>
            <sz val="9"/>
            <color indexed="81"/>
            <rFont val="Tahoma"/>
            <family val="2"/>
          </rPr>
          <t xml:space="preserve">
SE PROPONE ELIMINAR ESTA COLUMNA</t>
        </r>
      </text>
    </comment>
    <comment ref="F16" authorId="0" shapeId="0" xr:uid="{B0EAC94A-A0C8-466F-AA1F-D12F6E079D8D}">
      <text>
        <r>
          <rPr>
            <b/>
            <sz val="9"/>
            <color indexed="81"/>
            <rFont val="Tahoma"/>
            <family val="2"/>
          </rPr>
          <t>CARLOS JULIO:</t>
        </r>
        <r>
          <rPr>
            <sz val="9"/>
            <color indexed="81"/>
            <rFont val="Tahoma"/>
            <family val="2"/>
          </rPr>
          <t xml:space="preserve">
SE PROPONE LA HORA DE ULTIMO ARCHIVO ENVIADO POR EL OFERENTE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K23" authorId="0" shapeId="0" xr:uid="{00000000-0006-0000-0100-000001000000}">
      <text>
        <r>
          <rPr>
            <b/>
            <sz val="9"/>
            <color indexed="81"/>
            <rFont val="Tahoma"/>
            <family val="2"/>
          </rPr>
          <t>CARLOS JULIO:</t>
        </r>
        <r>
          <rPr>
            <sz val="9"/>
            <color indexed="81"/>
            <rFont val="Tahoma"/>
            <family val="2"/>
          </rPr>
          <t xml:space="preserve">
FECHA DE SUSCRIPCION 
ACTA DE LIQUIDACION</t>
        </r>
      </text>
    </comment>
  </commentList>
</comments>
</file>

<file path=xl/sharedStrings.xml><?xml version="1.0" encoding="utf-8"?>
<sst xmlns="http://schemas.openxmlformats.org/spreadsheetml/2006/main" count="1520" uniqueCount="651">
  <si>
    <t>ITEM</t>
  </si>
  <si>
    <t>CANT.</t>
  </si>
  <si>
    <t>UND</t>
  </si>
  <si>
    <t>COSTOS DIRECTOS</t>
  </si>
  <si>
    <t>Utilidad</t>
  </si>
  <si>
    <t>TOTAL AUI</t>
  </si>
  <si>
    <t>Iva sobre utilidad</t>
  </si>
  <si>
    <t>M2</t>
  </si>
  <si>
    <t>VR.UNITARIO</t>
  </si>
  <si>
    <t>VR.TOTAL</t>
  </si>
  <si>
    <t>DESCRIPCION ACTIVIDAD</t>
  </si>
  <si>
    <t>M3</t>
  </si>
  <si>
    <t>Administración</t>
  </si>
  <si>
    <t>Imprevistos</t>
  </si>
  <si>
    <t>UNIVERSIDAD DEL CAUCA</t>
  </si>
  <si>
    <t>OK</t>
  </si>
  <si>
    <t>PROPONENTE</t>
  </si>
  <si>
    <t>OFICIAL</t>
  </si>
  <si>
    <t>VALOR TOTAL EJECUTADO (VTE)</t>
  </si>
  <si>
    <t>VTE1</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</si>
  <si>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</si>
  <si>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</si>
  <si>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</si>
  <si>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</si>
  <si>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</si>
  <si>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</si>
  <si>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</si>
  <si>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</si>
  <si>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</si>
  <si>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</si>
  <si>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</si>
  <si>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</si>
  <si>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</si>
  <si>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</si>
  <si>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CONCEPTO</t>
  </si>
  <si>
    <t>ORIGINAL FIRMADO</t>
  </si>
  <si>
    <t>CARLOS JULIO ZUÑIGA SANCHEZ</t>
  </si>
  <si>
    <t>CIELO PEREZ SOLANO</t>
  </si>
  <si>
    <t>Presidenta Junta de Licitaciones y Contratos</t>
  </si>
  <si>
    <t>Vicerrectora Administrativa</t>
  </si>
  <si>
    <t>VERIFICACIÓN REQUISITOS TECNICOS HABILITANTES</t>
  </si>
  <si>
    <t>2.3.</t>
  </si>
  <si>
    <t>2.3.1.</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</si>
  <si>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</si>
  <si>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</si>
  <si>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</si>
  <si>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</si>
  <si>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</si>
  <si>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</si>
  <si>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</si>
  <si>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</si>
  <si>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</si>
  <si>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</si>
  <si>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</si>
  <si>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</si>
  <si>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</si>
  <si>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</si>
  <si>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</si>
  <si>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</si>
  <si>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</si>
  <si>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</si>
  <si>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</si>
  <si>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</si>
  <si>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</si>
  <si>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</si>
  <si>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</si>
  <si>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</si>
  <si>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</si>
  <si>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</si>
  <si>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</si>
  <si>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MAX</t>
  </si>
  <si>
    <t>CONTRATO 3</t>
  </si>
  <si>
    <t>Contratista - Profesional Especializado</t>
  </si>
  <si>
    <t>CONTRATO 4</t>
  </si>
  <si>
    <t>UNSPSC</t>
  </si>
  <si>
    <t>EXPERIENCIA ESPECÍFICA DEL PROPONENTE</t>
  </si>
  <si>
    <t>2.3.3</t>
  </si>
  <si>
    <t>CALIFICACION ADICIONAL</t>
  </si>
  <si>
    <t>ÍTEM</t>
  </si>
  <si>
    <t>PUNTAJE</t>
  </si>
  <si>
    <t xml:space="preserve">PUNTAJE MAXIMO </t>
  </si>
  <si>
    <t xml:space="preserve">ASESOR ESTRUCTURAL PERMANENTE DURANTE LA EJECUCIÓN DE LA OBRA, CON DEDICACIÓN MÍNIMA DE 20% </t>
  </si>
  <si>
    <t>ASESOR ELÉCTRICO PERMANENTE DURANTE LA EJECUCIÓN DE LA OBRA, CON DEDICACIÓN MÍNIMA DE 20%</t>
  </si>
  <si>
    <t>CONTRATO 5</t>
  </si>
  <si>
    <t>CONTRATO 6</t>
  </si>
  <si>
    <t>HABIL</t>
  </si>
  <si>
    <t>NO HABIL</t>
  </si>
  <si>
    <t>ACTIVIDADES PRELIMINARES</t>
  </si>
  <si>
    <t>DEMOLICIONES</t>
  </si>
  <si>
    <t>1,1,1</t>
  </si>
  <si>
    <t>DEMOL LOSA MACIZA C. E&lt;=20CMS</t>
  </si>
  <si>
    <t>1,1,2</t>
  </si>
  <si>
    <t>DEMOL VIGAS Y COLUMNAS. E= 0,15 A 0,30 MT</t>
  </si>
  <si>
    <t>ML</t>
  </si>
  <si>
    <t>1,1,3</t>
  </si>
  <si>
    <t>DEMOL.MURO  CONCRETO E=15CM</t>
  </si>
  <si>
    <t>1,1,4</t>
  </si>
  <si>
    <t>DESM.CUBIERTA ASBESTO CEMENTO</t>
  </si>
  <si>
    <t>1,1,5</t>
  </si>
  <si>
    <t>DESM.APARATO SANITARIO</t>
  </si>
  <si>
    <t>1,1,6</t>
  </si>
  <si>
    <t>DESM.MARCO + NAVE SENCILLA</t>
  </si>
  <si>
    <t>1,1,7</t>
  </si>
  <si>
    <t>DESMONTE DE CERRAMIENTO EN MALLA ESLABONADA H MAX 3MT</t>
  </si>
  <si>
    <t>1,1,8</t>
  </si>
  <si>
    <t>RETIRO  ESCOMBROS MANUAL-VOLQUETA &lt;=10KM.</t>
  </si>
  <si>
    <t>CAMPAMENTO</t>
  </si>
  <si>
    <t>1,2,1</t>
  </si>
  <si>
    <t xml:space="preserve">LOCALIZACION Y REPLANTEO </t>
  </si>
  <si>
    <t>1,2,2</t>
  </si>
  <si>
    <t>CAMPAMENTO TABLA  18 M2</t>
  </si>
  <si>
    <t>VARIOS</t>
  </si>
  <si>
    <t>1,3,1</t>
  </si>
  <si>
    <t>CERRAMIENTO POVISIONAL Y PERIMETRAL EN LONA VERDE Y GUADUA</t>
  </si>
  <si>
    <t>SUBTOTAL CAP 1  ACTIVIDADES PRELIMINARES:</t>
  </si>
  <si>
    <t>MOVIMIENTO DE TIERRA Y TRANSPORTE</t>
  </si>
  <si>
    <t>EXCAVACION A MAQUINA EN SECO EN MATERIAL COMUN HASTA 3,0M DE PROFUNDIDAD</t>
  </si>
  <si>
    <t>RETIRO DE MATERIAL DE EXCAVACION CON CARGUE EN VOLQUETA A MAQUINA EN BANCO. SIN ACARREO INTERNO EN OBRA INCLUYE DISPOSICION EN BOTADERO OFICIAL</t>
  </si>
  <si>
    <t>RELLENO DE MATERIAL SELECCIONADO TIPO ROCA MUERTA PARA ESTRUCTURAS</t>
  </si>
  <si>
    <t>2,4</t>
  </si>
  <si>
    <t>RELLENO  ROCA MUERTA COMPAC-CILINDRO +ACA, MEJORAMIENTO DE TERRENO BLOQUE B</t>
  </si>
  <si>
    <t>SUBTOTAL CAP. 2  MOVIMIENTO DE TIERRA Y TRANSPORTE:</t>
  </si>
  <si>
    <t xml:space="preserve">ESTRUCTURA EN CONCRETO </t>
  </si>
  <si>
    <t>SOLADO DE LIMPIEZA ESPESOR 5CM</t>
  </si>
  <si>
    <t xml:space="preserve">CONCRETO 3000 PSI  DADOS DE CIMENTACION </t>
  </si>
  <si>
    <t xml:space="preserve">CONCRETO 3000 PSI VIGAS Y RIOSTRAS EJES BLO.A[1,2,3,4,5,6,7,8] BLO.B[A,B,C,D,E,F,G] BLO.C[A,B,C,D], PUNTO FIJO  </t>
  </si>
  <si>
    <t>CONCRETO 3000 PSI VIGAS Y NERVIOS EJES BLO.A[A,B,C,D] BLO.B [1,2,3,4] BLO.C[1,2,3,4] COMEDOR, LAVANDERIA, PORTERIA, UTV, LOCAL COMERCIAL</t>
  </si>
  <si>
    <t xml:space="preserve">REFUERZO 60.000 PSI </t>
  </si>
  <si>
    <t>KLS</t>
  </si>
  <si>
    <t>COLUMNAS EN CONCRETO DE 3000 PSI</t>
  </si>
  <si>
    <t>BASES CAMAS EN CONCRETO H=30-40CM (CAMAS DORMITORIOS)</t>
  </si>
  <si>
    <t>MESON  EN CONCRETO H=8.1-10CM</t>
  </si>
  <si>
    <t>ALFAGIA CONCRETO ANCHO 60CM</t>
  </si>
  <si>
    <t>LOSA CONTRAPISO Y LOSA CASETON ESTERILLA E=41-45CM</t>
  </si>
  <si>
    <t>LOSA CONCRETO MACIZA E=10CM</t>
  </si>
  <si>
    <t>MALLA ELECTROSOLDADA</t>
  </si>
  <si>
    <t>PANTALLA EN CONCRETO 3100  PSI E=10-30CMS</t>
  </si>
  <si>
    <t>ESCALERA  CONCRETO 3000  PSI</t>
  </si>
  <si>
    <t>SUBTOTAL CAP. 3  ESTRUCTURA EN CONCRETO :</t>
  </si>
  <si>
    <t>INSTALACIONES HIDRAULICAS Y SANITARIAS</t>
  </si>
  <si>
    <t>TUBERÍA PVC PRESIÓN DE 3" RDE 26 UM</t>
  </si>
  <si>
    <t>TUBERÍA PVC PRESIÓN DE 2 1/2" RDE 26 UM</t>
  </si>
  <si>
    <t>TUBERÍA PVC PRESIÓN DE 2" RDE 26 UM</t>
  </si>
  <si>
    <t>TUBERÍA PVC PRESIÓN DE 1 1/2" RDE 21, INCLUYE UNIÓN</t>
  </si>
  <si>
    <t xml:space="preserve"> TUBERÍA PVC PRESIÓN DE 1 1/4" RDE 21, INCLUYE UNIÓN</t>
  </si>
  <si>
    <t>TUBERÍA PVC PRESIÓN DE 1" RDE 21, INCLUYE UNIÓN</t>
  </si>
  <si>
    <t>TUBERÍA PVC PRESIÓN DE 3/4" RDE 21, INCLUYE UNIÓN</t>
  </si>
  <si>
    <t>TUBERIA PVC PRESION PARA ACUEDUCTO D=1/2" RDE 13.5, INCLUYE UNIÓN</t>
  </si>
  <si>
    <t>BUJE SOLDADO DE 3"x2 1/2"  PVC</t>
  </si>
  <si>
    <t>BUJE SOLDADO DE 3"x2" PVC</t>
  </si>
  <si>
    <t>BUJE SOLDADO DE 2 1/2"x2" PVC</t>
  </si>
  <si>
    <t>BUJE SOLDADO DE 2 1/2"x1 1/2" PVC</t>
  </si>
  <si>
    <t>BUJE SOLDADO DE 2"x1 1/2" PVC</t>
  </si>
  <si>
    <t>BUJE SOLDADO DE 2"x3/4" PVC</t>
  </si>
  <si>
    <t>BUJE SOLDADO DE 2"X 1/2" PVC</t>
  </si>
  <si>
    <t>BUJE SOLDADO DE 1 1/2"x1 1/4" PVC</t>
  </si>
  <si>
    <t xml:space="preserve">BUJE SOLDADO DE 1 1/2"x1" </t>
  </si>
  <si>
    <t xml:space="preserve">BUJE SOLDADO DE 1 1/2"x3/4" </t>
  </si>
  <si>
    <t>BUJE SOLDADO DE 1 1/2"x1/2"</t>
  </si>
  <si>
    <t>BUJE SOLDADO DE 1 1/4"x1"</t>
  </si>
  <si>
    <t>BUJE SOLDADO DE 1 1/4"x3/4"</t>
  </si>
  <si>
    <t>BUJE SOLDADO DE 1 1/4"x1/2"</t>
  </si>
  <si>
    <t>BUJE SOLDADO DE 1"x3/4"</t>
  </si>
  <si>
    <t>BUJE SOLDADO DE 1"x 1 1/2"</t>
  </si>
  <si>
    <t>BUJE SOLDADO DE 3/4"x1/2"</t>
  </si>
  <si>
    <t>TEE REDUCIDA DE 1"x3/4"</t>
  </si>
  <si>
    <t>TEE REDUCIDA DE 1"x1/2"</t>
  </si>
  <si>
    <t>TEE REDUCIDA DE 3/4"x1/2"</t>
  </si>
  <si>
    <t>TEE 3"x3"</t>
  </si>
  <si>
    <t>TEE 2 1/2"x2 1/2"</t>
  </si>
  <si>
    <t>TEE 2"x2"</t>
  </si>
  <si>
    <t>TEE 1 1/2"x1 1/2"</t>
  </si>
  <si>
    <t>TEE 1 1/4"x1 1/4"</t>
  </si>
  <si>
    <t>TEE 1"x1"</t>
  </si>
  <si>
    <t>TEE 3/4"x3/4"</t>
  </si>
  <si>
    <t>TEE 1/2"x1/2"</t>
  </si>
  <si>
    <t>CODO DE 3"x90</t>
  </si>
  <si>
    <t>CODO DE 2"x90</t>
  </si>
  <si>
    <t>CODO DE 1 1/2" x90</t>
  </si>
  <si>
    <t>CODO DE 1 1/4" x90</t>
  </si>
  <si>
    <t>CODO DE 1"x90</t>
  </si>
  <si>
    <t>CODO DE 3/4"x90</t>
  </si>
  <si>
    <t>CODO DE 1/2"x90</t>
  </si>
  <si>
    <t>PUNTOS HIDRAULICOS DE 1/2", INCLUYE TUBERÍA PVC Y ACCESORIOS, PROM 3m</t>
  </si>
  <si>
    <t>VÁLVULA CHEQUE CORTINA HIERRO DE 3"</t>
  </si>
  <si>
    <t>VÁLVULA DE BOLA PVC 1/2"</t>
  </si>
  <si>
    <t>VÁLVULA DE BOLA PVC 1"</t>
  </si>
  <si>
    <t>VÁLVULA DE BOLA PVC 1 1/2"</t>
  </si>
  <si>
    <t>CAJA PARA MEDIDOR EN CONCRETO DE 3000 PSI (0,60X1,00X0,70 MT)</t>
  </si>
  <si>
    <t>MACROMEDIDOR DE 2" (INCLUYE ACCESORIOS FILTRO YEE, VÁLVULAS Y REDUCCIONES)</t>
  </si>
  <si>
    <t xml:space="preserve"> VÁLVULA HD DE 3"</t>
  </si>
  <si>
    <t xml:space="preserve"> VÁLVULA HD DE 2 1/2"</t>
  </si>
  <si>
    <t xml:space="preserve"> VÁLVULA HD DE 2"</t>
  </si>
  <si>
    <t xml:space="preserve"> MOTOBOMBA DE 5 HP (INCLUYE ACCESORIOS DE CONEXIÓN)</t>
  </si>
  <si>
    <t>HIDROFLO</t>
  </si>
  <si>
    <t>TUBERIA PVC CORRUGADA D=8"</t>
  </si>
  <si>
    <t>TUBERIA PVC CORRUGADA D=6"</t>
  </si>
  <si>
    <t>TUBERÍA SANITARIA PVC 4"</t>
  </si>
  <si>
    <t>TUBERÍA SANITARIA PVC 2"</t>
  </si>
  <si>
    <t>YEE SANITARIA DE 4"x4"</t>
  </si>
  <si>
    <t>DOBLE YEE SANITARIA DE 4"x4"</t>
  </si>
  <si>
    <t>YEE SANITARIA DE 4"x2"</t>
  </si>
  <si>
    <t>YE SANITARIA DE 2"x2"</t>
  </si>
  <si>
    <t xml:space="preserve"> TEE SANITARIA DE 4"x4"</t>
  </si>
  <si>
    <t xml:space="preserve"> TEE SANITARIA DE 2"x2"</t>
  </si>
  <si>
    <t>CODO SANITARIO DE 2"x90 C-C</t>
  </si>
  <si>
    <t>CODO SANITARIO DE 4"x90 C-C</t>
  </si>
  <si>
    <t>CODO SANITARIO DE 4"x45 C-C</t>
  </si>
  <si>
    <t>CODO SANITARIO DE 2"x45 C-C</t>
  </si>
  <si>
    <t>BUJE SOLDADO DE 4"x2"</t>
  </si>
  <si>
    <t>CAJAS DE DISTRIBUCION EN CONCRETO 0,6mx0,6m (libres) TAPA e=0,1M</t>
  </si>
  <si>
    <t>PUNTOS SANITARIOS DE 4"</t>
  </si>
  <si>
    <t>PUNTOS SANITARIOS DE 2"</t>
  </si>
  <si>
    <t>LAVADERO PREFABRICADO EN CONCRETO ACABADO EN GRANITO</t>
  </si>
  <si>
    <t>TANQUE DE ALMACENAMIENTO EN CONCRETO DE 3000 PSI. 4,00X4,00X1,00. E=0,30 MTS. 2 PARILLAS ACERO 5/8"@,25 2 SENTIDOS</t>
  </si>
  <si>
    <t>SUBTOTAL CAP. 4  INSTALACIONES HIDRAULICAS Y SANITARIAS:</t>
  </si>
  <si>
    <t>INSTALACION RED CONTRA INCENDIO</t>
  </si>
  <si>
    <t>TUBERÍA AC DE 4"</t>
  </si>
  <si>
    <t>TUBERÍA AC DE 3"</t>
  </si>
  <si>
    <t>TUBERÍA AC DE 2"</t>
  </si>
  <si>
    <t>TUBERÍA AC DE 1 1/2"</t>
  </si>
  <si>
    <t>TUBERÍA AC DE 1 1/4"</t>
  </si>
  <si>
    <t>TUBERÍA AC DE 1"</t>
  </si>
  <si>
    <t>CODO AC DE 3"x90</t>
  </si>
  <si>
    <t>CODO AC DE 2"x90</t>
  </si>
  <si>
    <t>CODO AC DE 1"x90</t>
  </si>
  <si>
    <t>TEE AC DE 3"x3"</t>
  </si>
  <si>
    <t>TEE AC DE 2"x2"</t>
  </si>
  <si>
    <t>TEE AC DE 1 1/2"x1 1/2"</t>
  </si>
  <si>
    <t>TEE AC DE 1 1/4"x1 1/4"</t>
  </si>
  <si>
    <t>TEE AC DE 1"x1"</t>
  </si>
  <si>
    <t>BUSHING AC DE 3"x2"</t>
  </si>
  <si>
    <t>BUSHING AC DE 2"x1 1/2"</t>
  </si>
  <si>
    <t>BUSHING AC DE 1 1/2"x1 1/4"</t>
  </si>
  <si>
    <t>BUSHING AC DE 1 1/2"x1/2"</t>
  </si>
  <si>
    <t>BUSHING AC DE 1 1/4"x1"</t>
  </si>
  <si>
    <t>BUSHING AC DE 1 1/4"x1/2"</t>
  </si>
  <si>
    <t>BUSHING AC DE 1"x1/2"</t>
  </si>
  <si>
    <t>GABINETE TIPO III</t>
  </si>
  <si>
    <t xml:space="preserve">EXTINTORES </t>
  </si>
  <si>
    <t>ROCIADOR 1/2" ESTANDAR</t>
  </si>
  <si>
    <t>SOPORTES - ANCLAJE TUBERIA 1,1/2x1/8"</t>
  </si>
  <si>
    <t>SENSOR DE FLUJO</t>
  </si>
  <si>
    <t>MANOMETRO DE GLICERINA 0-200 PSI</t>
  </si>
  <si>
    <t>VÁLVULA CHEQUE CORTINA METALICO DE 3"</t>
  </si>
  <si>
    <t>VÁLVULA DE 3" HD</t>
  </si>
  <si>
    <t>SIAMESA DE 3"</t>
  </si>
  <si>
    <t>MOTOBOMBA DE 5 HP JOCKEY</t>
  </si>
  <si>
    <t>MOTOBOMBA DE 45HP LISTADA</t>
  </si>
  <si>
    <t>SUBTOTAL CAP. 5  INSTALACION RED CONTRA INCENDIOS:</t>
  </si>
  <si>
    <t xml:space="preserve">INSTALACION RED GAS </t>
  </si>
  <si>
    <t>CONSTRUCCION RED INTERNA DE POLIETILENO DE 1" PARA GAS NATURAL</t>
  </si>
  <si>
    <t>CONSTRUCCION RED INTERNA EN PE - AL - PE PARA GAS NATURAL</t>
  </si>
  <si>
    <t>CONSTRUCCION RED INTERNA PARA CADA PUNTO DE ARTEFACTO A GAS NATURAL</t>
  </si>
  <si>
    <t>SUBTOTAL CAP. 6  INSTALACION RED GAS:</t>
  </si>
  <si>
    <t>INSTALACIONES ELECTRICAS</t>
  </si>
  <si>
    <t>SALIDA ILUMINACION 120 V</t>
  </si>
  <si>
    <t>SALIDA ILUMINACION 220 V</t>
  </si>
  <si>
    <t>TOMA MONOFASICO CON POLO A TIERRA</t>
  </si>
  <si>
    <t>TOMA MONOFASICO CON POLO A TIERRA GFCI</t>
  </si>
  <si>
    <t xml:space="preserve">TOMA MONOFASICO REGULADO CON POLO A TIERRA </t>
  </si>
  <si>
    <t>INTERRUPTOR SENCILLO</t>
  </si>
  <si>
    <t>INTERRUPTOR DOBLE</t>
  </si>
  <si>
    <t>INTERRUPTOR SENCILLO CONMUTABLE</t>
  </si>
  <si>
    <t>INTERRUPTOR DOBLE CONMUTABLE</t>
  </si>
  <si>
    <t>TOMA VOZ Y DATOS</t>
  </si>
  <si>
    <t>SALIDA TELEVISION</t>
  </si>
  <si>
    <t>GABINETE RACK CON TODOS SUS ACCESORIOS</t>
  </si>
  <si>
    <t>UPS</t>
  </si>
  <si>
    <t>TABLERO DE BREAKERS DE 36 CTOS TRIFILAR 208 -120 V 4 HILOS</t>
  </si>
  <si>
    <t>TABLERO DE BREAKERS DE 30 CTOS TRIFILAR 208 -120 V 4 HILOS</t>
  </si>
  <si>
    <t>TABLERO DE BREAKERS DE 24 CTOS TRIFILAR 208 -120 V 4 HILOS</t>
  </si>
  <si>
    <t>TABLERO DE BREAKERS DE 18 CTOS TRIFILAR 208 -120 V 4 HILOS</t>
  </si>
  <si>
    <t>MINIBREAKERS 1X15 AMP</t>
  </si>
  <si>
    <t>MINIBREAKERS 2X20 AMP</t>
  </si>
  <si>
    <t>ACOMETIDA TRIFILAR 2 No. 2/0  POR FASE + 1No. 2/0 POR NEUTRO + 1 No. 6 TIERRA</t>
  </si>
  <si>
    <t>ACOMETIDA TRIFILAR 1 No. 4  POR FASE + 1No. 4 POR NEUTRO + 1 No. 10 TIERRA</t>
  </si>
  <si>
    <t>ACOMETIDA TRIFILAR 1 No. 6  POR FASE + 1No. 6 POR NEUTRO + 1 No. 8 TIERRA</t>
  </si>
  <si>
    <t>ACOMETIDA TRIFILAR 1 No. 8  POR FASE + 1No. 8 POR NEUTRO + 1 No. 10 TIERRA</t>
  </si>
  <si>
    <t>BANDEJA  400mm x 54 mm x 3000mm</t>
  </si>
  <si>
    <t>PUESTA A TIERRA TABLERO DE BREAKERS y TABLERO DE MEDIDORES</t>
  </si>
  <si>
    <t>LAMPARA APLIQUE TORTUGA LED 5.5W EXTERIOR INTERIOR O SIMILAR</t>
  </si>
  <si>
    <t>BALA  ECO LED 24 W (1920 LUMEN) O SIMILAR</t>
  </si>
  <si>
    <t>BALA  ECO LED  15 W (1200 LUMEN) O SIMILAR</t>
  </si>
  <si>
    <t>LÁMPARA PANEL LED SOBREPONER 60X60 51W BLANCA O SIMILAR</t>
  </si>
  <si>
    <t>LÁMPARA PANEL LED SOBREPONER 30X120 51W BLANCA O SIMILAR</t>
  </si>
  <si>
    <t>LÁMPARA PANEL LED DE SOBRE PONER 30X120 48W HERMETICA BLANCA  O SIMILAR</t>
  </si>
  <si>
    <t>LUMINARIA 16 LEDS 35W O SIMILAR</t>
  </si>
  <si>
    <t>EXI-H LUZ EMERGENCIA LED R1 2X1.6W O SIMILAR</t>
  </si>
  <si>
    <t>TRANSFORMADOR TRIFASICO 75 KVA 208-120V</t>
  </si>
  <si>
    <t>PROTECCIONES</t>
  </si>
  <si>
    <t>MALLA DE TIERRA</t>
  </si>
  <si>
    <t>MEDICION INDIRECTA</t>
  </si>
  <si>
    <t>ACOMETIDA TRANSFORMADOR  1No.4/0 THHN X FASE + 1No.4/0 THHN X NEUTRO + 1No. 2 X TIERRA  . IINCLUYE TUBERIA PVC DB 4"</t>
  </si>
  <si>
    <t>TABLERO TRIFÁSICO DE 24 CIRCUITOS 3F, 5H CON ESPACIO PARA TOTALIZADOR. INCLUYE TOTALIZADOR ,  PUERTA Y TODO LO NECESARIO PARA SU CORRECTO FUNCIONAMIENTO.</t>
  </si>
  <si>
    <t>CAJA EN MAMPOSTERÍA TIPO ALUMBRADO PÚBLICO DE 100 CM X 100 CM</t>
  </si>
  <si>
    <t>CAJA EN MAMPOSTERÍA TIPO ALUMBRADO PÚBLICO DE 30 CM X 30 CM</t>
  </si>
  <si>
    <t>POSTE METALICO PARA ALUMBRADO PUBLICO DE 9 X 150 KGF GALVANIZADO Y PINTADO</t>
  </si>
  <si>
    <t>VARILLA DE COBRE DE 2,40 MS X 5/8"</t>
  </si>
  <si>
    <t>CABLE DE COBRE  BLANDO DESNUDO  NO. 2/0 PARA CONFIGURAR SISTEMA DE APANTALLAMIENTO, MALLA A TIERRA Y EQUIPOTENCIAR.</t>
  </si>
  <si>
    <t xml:space="preserve">ALAMBRON EN  ALUMINIO  DE 8 MM PARA APANTALLAMIENTO </t>
  </si>
  <si>
    <t>BARRA CAPTORA PARA SISTEMA APANTALLAMIENTO</t>
  </si>
  <si>
    <t>SOLDADURA 120 G PARA EMPALMES DEL SISTEMA DE APANTALLAMIENTO Y PUESTAS A TIERRA</t>
  </si>
  <si>
    <t>TUBERIA PVC DE 3X2"</t>
  </si>
  <si>
    <t>TUBERIA PVC DE 5X2"</t>
  </si>
  <si>
    <t>SUBTOTAL CAP. 7  INSTALACIONES ELECTRICAS:</t>
  </si>
  <si>
    <t xml:space="preserve">MAMPOSTERIA </t>
  </si>
  <si>
    <t>MURO BLOQUE CONCRETO 19x19x39CM</t>
  </si>
  <si>
    <t>8,2</t>
  </si>
  <si>
    <t>DIV. MURO LADRILLO FAROL BLOQUES RESIDENCIAS</t>
  </si>
  <si>
    <t>8,3</t>
  </si>
  <si>
    <t>ESCALERILLA HIERRO  GRAFILADO 1/4"</t>
  </si>
  <si>
    <t>8,4</t>
  </si>
  <si>
    <t>DOVELAS 3/8 60.000 PSI</t>
  </si>
  <si>
    <t>8,5</t>
  </si>
  <si>
    <t>MURO BLOQUE ESTRUCT. CERAMICO  12X20X30</t>
  </si>
  <si>
    <t>SUBTOTAL CAP. 8  MAMPOSTERIA :</t>
  </si>
  <si>
    <t xml:space="preserve">OBRA BLANCA </t>
  </si>
  <si>
    <t>REPELLO MURO 1:2</t>
  </si>
  <si>
    <t xml:space="preserve">ESTUCO MUROS </t>
  </si>
  <si>
    <t>PORCELANATO 80 X 80 CM</t>
  </si>
  <si>
    <t>CERAMICA 32.60-35.00X32.60-35.00 TRAF.4</t>
  </si>
  <si>
    <t>CERAMICA  PISO-PARED 20-50X20-50CM</t>
  </si>
  <si>
    <t>GRANITO PULIDO [PANO]</t>
  </si>
  <si>
    <t>GUARDAESCOBA EPOXICO 1/2C  #261</t>
  </si>
  <si>
    <t>GUARDAESCOBA CERAMICO H MAX 8 CM</t>
  </si>
  <si>
    <t>C.F.PANEL YESO 12.7MM S.JUNTA+VINILO RH</t>
  </si>
  <si>
    <t>PINTURA 3 MANOS FACHADAS BLOQUES DORMITORIOS</t>
  </si>
  <si>
    <t>NAVE ALUM.PERSIANA CORTINA.</t>
  </si>
  <si>
    <t>NAVE ALUM.ENTAMBORADA-LLENA VAI.</t>
  </si>
  <si>
    <t>VENTANA LAM.VIDRIO 5 MM-INCOLORO ALUMINO</t>
  </si>
  <si>
    <t>PUERTA VENTANA ALUM.PERSIANA</t>
  </si>
  <si>
    <t xml:space="preserve"> VENTANERIA MARCO EN ALUMINIO CALIBRE 18 Y VIDRIO SUPERPUESTO DE SEGURIDAD 10 MM CON PELICULA DE SEGURIDAD. INCLUYE ELEMENTOS DE ANCLAJE</t>
  </si>
  <si>
    <t>BARANDA DE SEGURIDAD  EN CAÑO DE ACERO GALVANIZADO  DE 50 MM X 2MM REFUERZO INTERMEDIO EN TUBO DE 25 MMX 2MM</t>
  </si>
  <si>
    <t>SUBTOTAL CAP. 9  OBRA BLANCA :</t>
  </si>
  <si>
    <t>APARATOS SANITARIOS</t>
  </si>
  <si>
    <t>SANITARIO DOBLE DESCARGA INCLUYE INSTALACION</t>
  </si>
  <si>
    <t>SANITARIO POBLACION MOVILIDAD REDUCIDA</t>
  </si>
  <si>
    <t>LAVAMANOS SOBREPONER INLCLUYE INSTALACION</t>
  </si>
  <si>
    <t>LAVAMANOS RECTANGULAR DE COLGAR PARA MOVILIDAD REDUCIDA</t>
  </si>
  <si>
    <t>GRIFERIA LAVAMANOS</t>
  </si>
  <si>
    <t xml:space="preserve">DUCHA PLATO INCLUYEA CCESORIOS PARA INSTALACION </t>
  </si>
  <si>
    <t>KIT BARRAS APOYO MOVILIDAD REDUCIDA , incluye 2 BARRAS EN L y 2 barras de 12" para sanitario y ducha todos los accesorios y materiales para su correcta instalación y fijación</t>
  </si>
  <si>
    <t>SUBTOTAL CAP. 10  INSTALACIONES HIDROSANITARIAS:</t>
  </si>
  <si>
    <t>OBRAS EXTERIORES Y DE URBANISMO</t>
  </si>
  <si>
    <t>RAMPAS EN CONCRETO 3100 PSI</t>
  </si>
  <si>
    <t>TABLETA CONCRETO TIPO CHOCOLATINA 0,50 X 0,14 [M]</t>
  </si>
  <si>
    <t xml:space="preserve">ADOQUIN CONCRETO 30.0x45.0x08 </t>
  </si>
  <si>
    <t>ANDEN CONCRETO 10CM 3000  PSI INCLUYE REFUERZO EN ACERO</t>
  </si>
  <si>
    <t>PRADO  GATEADORA</t>
  </si>
  <si>
    <t>MURO DE CONTENCION 3000 PSI INCLUYE FORMALETA</t>
  </si>
  <si>
    <t>REPOSICION DE ARBOLES  H MAX = 1,80</t>
  </si>
  <si>
    <t>CERRAMIENTO EN MALLA ESLABONADA CAL 10, TUBERIA GALVANIZADA d=2'', CON TAPA, ANGULO 1 1/2''X3/16'', ACABADO ESMALTE</t>
  </si>
  <si>
    <t>SUBTOTAL CAP. 11  OBRAS EXTERIORES Y DE URBANISMO:</t>
  </si>
  <si>
    <t>CUBIERTA</t>
  </si>
  <si>
    <t>TEJA GALVANIZADA TRAPEZOIDAL CAL.26</t>
  </si>
  <si>
    <t>CANAL LAMINA ALUMINIO</t>
  </si>
  <si>
    <t>PERFIL  ESTRUCTURAL PARA ESTRUCTURA DE CUBIERTA SEGÚN DISEÑO ESTRUCTURAL</t>
  </si>
  <si>
    <t>KG</t>
  </si>
  <si>
    <t>POLICARBONATO ALVEOLAR 10MM</t>
  </si>
  <si>
    <t>SUBTOTAL CAP. 12  CUBIERTA:</t>
  </si>
  <si>
    <t>ESTRUCTURA METALICA</t>
  </si>
  <si>
    <t>13,1</t>
  </si>
  <si>
    <t>PANEL REVESTIMIENTO EN LAMINA DE ALTA PRESION DE 5 A 6 MM SEGÚN DISEÑO</t>
  </si>
  <si>
    <t>13,2</t>
  </si>
  <si>
    <t>CARTERA EN PANEL REVESTIMIENTO EN LAMINA DE ALTA PRESION DE 5 A 6 MM BAJANTES ALL.</t>
  </si>
  <si>
    <t>13,3</t>
  </si>
  <si>
    <t>ESTRUCTURA METALICA EN ACERO ESTRUCTURAL ASTM A-36 (SEGÚN DISEÑO). INCLUYE FABRICACION, TRANSPORTE, MONTAJE, PINTURA ANTICORROSIVO Y TERMINADO FINAL</t>
  </si>
  <si>
    <t>13,4</t>
  </si>
  <si>
    <t>ANCLAJE CON TORNILO DE ALTA RESISTENCIA A325 H MIN 15 CM</t>
  </si>
  <si>
    <t>SUBTOTAL CAP. 13  ESTRUCTURA METALICA:</t>
  </si>
  <si>
    <t>ASEO GENERAL DE OBRA</t>
  </si>
  <si>
    <t>14,1</t>
  </si>
  <si>
    <t>ASEO GENERAL  MECANICO ESPECIALIZADO DE OBRA (incuyle limpieza de zonas duras, zonas verdes, muros, areas interiores)</t>
  </si>
  <si>
    <t>SUBTOTAL CAP. 14  ASEO GENERAL DE OBRA:</t>
  </si>
  <si>
    <t>COSTOS DE SUMINISTRO DE BIENES Y SERVICIOS</t>
  </si>
  <si>
    <t>COSTOS CERTIFICACION RETIE</t>
  </si>
  <si>
    <t>COSTOS CERTIFICACION RETILAB</t>
  </si>
  <si>
    <t>COSTOS PLAN DE GESTION INTEGRAL DE OBRA (P.G.I.O)</t>
  </si>
  <si>
    <t>COSTOS SUMINISTRO E INSTALACIÓN MOBILIARIO</t>
  </si>
  <si>
    <t>VALOR  TOTAL PRESUPUESTO OFICIAL</t>
  </si>
  <si>
    <t>REFUERZO 60000 PSI</t>
  </si>
  <si>
    <t xml:space="preserve">VALOR COSTOS DIRECTOS + INDIRECTOS + IVA SOBRE UTILIDAD DE LA OBRA CIVIL </t>
  </si>
  <si>
    <t>COSTO TOTAL OBRA CIVIL</t>
  </si>
  <si>
    <t xml:space="preserve">DOCUMENTOS TÉCNICOS </t>
  </si>
  <si>
    <t>2.3.1</t>
  </si>
  <si>
    <t>200 PUNTOS</t>
  </si>
  <si>
    <t>LICITACION No. 008-2020</t>
  </si>
  <si>
    <t>LUIS FERNANDO POLANCO FLOREZ</t>
  </si>
  <si>
    <t>CONSORCIO TOVAR ESCOBAR 2020</t>
  </si>
  <si>
    <t>IVAN DARIO MUÑOZ DELGADO</t>
  </si>
  <si>
    <t>UNION TEMPORAL 2M CAUCA 2020</t>
  </si>
  <si>
    <t>JULIAN LIZARDO GONZALEZ CASAS</t>
  </si>
  <si>
    <t>DIEGO GENARO MUÑOZ GUTIERREZ</t>
  </si>
  <si>
    <t>ASESORIA CONSULTORIA Y GESTION COLOMBIA SAS</t>
  </si>
  <si>
    <t>CLASIFICADOR  UNSPSC</t>
  </si>
  <si>
    <t>% PARTICIPACION MINIMA</t>
  </si>
  <si>
    <t>40% VALOR TOTAL EJECUTADO (VTE)</t>
  </si>
  <si>
    <t>EXPERIENCIA ESPECIFICA MINIMA
30% VALOR PRESUPUESTO OFICIAL</t>
  </si>
  <si>
    <t>UNSPSC
721214, 721015, 721513, 721515, 721519, 721524, 721525, 721526, 721529</t>
  </si>
  <si>
    <t xml:space="preserve">En el caso de los consorcios y uniones temporales, cada uno de sus integrantes acreditará los requisitos y documentos antes mencionados, tanto si el integrante es persona natural como si es persona jurídica y cada uno de los integrantes deberán tener una participación en la estructura plural no inferior al 30%. </t>
  </si>
  <si>
    <t>VALOR TOTAL EJECUTADO 
PO = $581.809.201</t>
  </si>
  <si>
    <t>La Universidad de Cauca tendrá en cuenta la experiencia que presenten los proponentes en calidad de Consorcio y Unión Temporal, proporcional a su participación en dichas alianzas comerciales. En el caso de estructura plural, el integrante que aporte el 40% de la experiencia específica o más relacionada con el criterio del VTE, deberá tener una participación mínima en la estructura plural del 40%. ($232.723.680)</t>
  </si>
  <si>
    <t>En ofertas presentadas por consorcios o uniones temporales, cada uno de los integrantes debe  acreditar como mínimo el 30% de la experiencia especifica en relación con el presupuesto oficial, en máximo tres (3) contratos (Pudiendo incluir los contratos que se aportan para acreditar la experiencia específica del proponente plural, aunque no necesariamente deben ser coincidentes la experiencia que aporta el proponente plural con la mínima exigida a cada miembro de la figura  asociativa, sin embargo se mantienen idénticos los requisitos para que pueda ser considerada como experiencia habilitante).  ($174.542.760)</t>
  </si>
  <si>
    <t>Con el fin de verificar la experiencia específica para la contratación del objeto de la presente  convocatoria, el proponente debe certificar la ejecución de máximo TRES (3) contratos de obra civil cuyos objetos estén relacionados con la construcción y/o ampliación y/o rehabilitación de edificaciones no residenciales. La sumatoria del valor actualizado de los contratos aportados debe ser por una cuantía igual o superior al presupuesto oficial de la presente convocatoria, relacionada con el criterio de VALOR TOTAL EJECUTADO (VTE).
La experiencia específica se acreditará mediante la presentación de las correspondientes actas de liquidación y/o actas de recibo final y/o certificaciones suscritas por el representante legal o quien tenga por decreto o documento similar la asignación de sus funciones en la entidad territorial y en las que sea posible verificar las actividades ejecutadas en el cumplimiento de los objetos de los respectivos contratos.
Los contratos deberán haber sido suscritos por el oferente ya sea individualmente o en consorcio o unión temporal con entidades públicas o privadas, éstas últimas necesariamente deberán ser personas jurídicas. Cuando se trate de personas jurídicas privadas el oferente para acreditar la experiencia específica deberá adicionalmente a la certificación anexar las facturas de los servicios  suministrados y/o certificación contable de pago.
Los contratos que aporte el oferente para demostrar su experiencia específica, deberán haberse ejecutado y liquidado antes del cierre de la presente convocatoria y los documentos que soporten esta experiencia, deberán contener como mínimo Nº del contrato, entidad contratante, objeto, fecha de inicio, fecha de finalización y valor total ejecutado.                                                                                                                                                                                                                                                                                                                                           
El oferente deberá diligenciar el Anexo G: EXPERIENCIA ESPECIFICA DEL PROPONENTE que se publicará en el presente proceso, este documento deberá presentarse en formato Excel (versión 97 o superior) y adicionalmente en PDF
En caso que el proponente relacione o anexe un número superior a TRES (3) contratos, para efectos de evaluación de la experiencia específica, únicamente se tendrán en cuenta los TRES  primeros contratos relacionados en el formulario de experiencia específica (Anexo G) en orden consecutivo. Los proponentes deberán diligenciar toda la información requerida en el formulario de experiencia específica.
La Universidad del Cauca se reserva el derecho de verificar la información suministrada por el proponente y de solicitar las aclaraciones que considere convenientes.
Si el contrato incumple cualquiera de los requisitos anteriores NO SERÁ tenido en cuenta para la evaluación.</t>
  </si>
  <si>
    <t>Cada contrato que el proponente aporte como experiencia específica debe estar registrado en el RUP y debe encontrarse inscrito en al menos tres (3) de los códigos UNSPSC exigidos en el numeral 2.1 literal (d) del presente pliego de condiciones y un (1) de ellos necesariamente deberá ser el código UNSPSC 721214. El RUP deberá estar vigente y en firme, de lo contrario el proponente quedará INHABILITADO. (721214, 721015, 721513, 721515, 721519, 721520, 721523, 721524, 721525, 721526, 721529, 951219)</t>
  </si>
  <si>
    <t>SI</t>
  </si>
  <si>
    <t>CONTRATO No. 1
APORTA CERTIFICACIÓN EXPEDIDA POR ENTIDAD PUBLICA</t>
  </si>
  <si>
    <t>N/A</t>
  </si>
  <si>
    <t>PN</t>
  </si>
  <si>
    <t>TOVAR</t>
  </si>
  <si>
    <t>ESCOBAR</t>
  </si>
  <si>
    <t>CONTRATO No. 1
APORTA ACTA DE LIQUIDACION EXPEDIDA POR ENTIDAD PUBLICA
CONTRATO No. 2
APORTA ACTA DE LIQUIDACION EXPEDIDA POR ENTIDAD PUBLICA</t>
  </si>
  <si>
    <t>721214, 721015, 721519, 951219</t>
  </si>
  <si>
    <t>CONTRATO No. 1
721214, 721015, 721513, 721515, 721519, 721520, 721523, 721524, 721525, 721526, 721529, 951219
CONTRATO No. 2
721214, 721015, 721519, 951219</t>
  </si>
  <si>
    <t>CONTRATO No. 1
APORTA ACTA DE LIQUIDACION EXPEDIDA POR ENTIDAD PUBLICA
CONTRATO No. 2
APORTA ACTA DE RECIBO FINAL EXPEDIDA POR ENTIDAD PUBLICA</t>
  </si>
  <si>
    <t>UNSPSC
721214, 721015, 721513, 721515, 721519, 721520, 721523, 721524, 721525, 721526, 721529, 951219</t>
  </si>
  <si>
    <t>UNSPSC
721214, 721513, 721515, 721519, 721520</t>
  </si>
  <si>
    <t>UNSPSC
721214, 721513, 721515, 721520</t>
  </si>
  <si>
    <t>CONTRATO No. 1
721214, 721513, 721515, 721520
CONTRATO No. 2
721214, 721513, 721515, 721519, 721520</t>
  </si>
  <si>
    <t>MOREAL SAS</t>
  </si>
  <si>
    <t>MORENO</t>
  </si>
  <si>
    <t>UNSPSC
721214, 721015, 721513, 721519, 721520, 721525</t>
  </si>
  <si>
    <t>CONTRATO No. 1
APORTA CERTIFICACION Y ACTA DE RECIBO FINAL EXPEDIDAS POR ENTIDAD PUBLICA
CONTRATO No. 2
APORTA CERTIFICACIÓN, ACTA DE RECIBO FINAL Y ACTA DE LIQUIDACIÓN EXPEDIDAS POR ENTIDAD PUBLICA
CONTRATO No. 3
APORTA CERTIFICACIÓN Y ACTA DE RECIBO FINAL EXPEDIDAS POR ENTIDAD PUBLICA</t>
  </si>
  <si>
    <t>CONTRATO No. 1
721214, 721015, 721513, 721519, 721520, 721525
CONTRATO No. 2
721214, 721015, 721513, 721519, 721520, 721525
CONTRATO No. 3
721214, 721015, 721513, 721519, 721520, 721525</t>
  </si>
  <si>
    <t>NO</t>
  </si>
  <si>
    <t>UNSPSC
721214, 721513, 721515, 721519, 721523, 721524, 721525, 721526, 721529, 951219</t>
  </si>
  <si>
    <t>UNSPSC
721214, 721015, 721513, 721515, 721519, 951219</t>
  </si>
  <si>
    <t>CONTRATO No. 1
APORTA ACTA DE RECIBO FINAL Y ACTA DE LIQUIDACION EXPEDIDAS POR ENTIDAD PUBLICA
CONTRATO No. 2
APORTA ACTA DE RECIBO FINAL Y ACTA DE LIQUIDACION EXPEDIDAS POR ENTIDAD PUBLICA</t>
  </si>
  <si>
    <t>CONTRATO No. 1
721214, 721513, 721515, 721519, 721523, 721524, 721525, 721526, 721529, 951219
CONTRATO No. 2
721214, 721015, 721513, 721515, 721519, 951219</t>
  </si>
  <si>
    <t>CONTRATO No. 1
721214, 721015, 721513, 721515, 721519, 721520, 721523, 721524, 721525, 721526, 721529, 951219</t>
  </si>
  <si>
    <t>CONTRATO No. 1
APORTA ACTA DE LIQUIDACION EXPEDIDA POR ENTIDAD PUBLICA</t>
  </si>
  <si>
    <t>UNSPSC
721214, 721015, 721519, 721520, 721523, 721524, 721525, 721526, 721529
CONSECUTIVO 46</t>
  </si>
  <si>
    <t>UNSPSC
721214, 721015, 721513, 721515, 721519, 721520, 721523, 721524, 721525, 721526, 721529</t>
  </si>
  <si>
    <t>CONTRATO No. 1 (CONSECUTIVO 46)
721214, 721015, 721519, 721520, 721523, 721524, 721525, 721526, 721529
CONTRATO No. 2
721214, 721015, 721513, 721515, 721519, 721520, 721523, 721524, 721525, 721526, 721529</t>
  </si>
  <si>
    <t>PJ</t>
  </si>
  <si>
    <r>
      <rPr>
        <b/>
        <sz val="10"/>
        <rFont val="Arial Narrow"/>
        <family val="2"/>
      </rPr>
      <t>Residente de Obra.</t>
    </r>
    <r>
      <rPr>
        <sz val="10"/>
        <rFont val="Arial Narrow"/>
        <family val="2"/>
      </rPr>
      <t xml:space="preserve"> Un (1) ingeniero civil o arquitecto con mínimo diez (10) años de experiencia general, contados a partir de la expedición de la matricula profesional con 100% de disponibilidad de tiempo en obra,  
Con experiencia específica certificada como residente o director de obra en construcción y/o ampliación y/o rehabilitación de edificaciones; y/o contratista de obra pública de al menos un (01) contrato de obra civil en construcción y/o ampliación y/o rehabilitación de edificaciones. Adicionalmente deberá presentar certificado de entrenamiento o reentrenamiento de trabajo seguro en alturas nivel avanzado vigente, es decir con fecha de expedición que no supere un (1) año a la fecha de cierre de la presente convocatoria.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(Anexo H), debidamente  
Las certificaciones de la experiencia específica como residente de obra deben ser por lo menos una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La acreditación de la experiencia específica del residente de obra, como contratista de obra pública de por lo menos un contrato de obra civil, cuyo objeto esté relacionado con construcción y/o ampliación y/o rehabilitación de edificaciones,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 </t>
    </r>
  </si>
  <si>
    <r>
      <rPr>
        <b/>
        <sz val="10"/>
        <rFont val="Arial Narrow"/>
        <family val="2"/>
      </rPr>
      <t>Director de obra:</t>
    </r>
    <r>
      <rPr>
        <sz val="10"/>
        <rFont val="Arial Narrow"/>
        <family val="2"/>
      </rPr>
      <t xml:space="preserve"> Un (1) ingeniero civil o arquitecto, con mínimo diez (10) años de experiencia general, contados a partir de la expedición de la matricula profesional, y, con una experiencia específica certificada de director de obra en construcción y/o ampliación y/o rehabilitación de edificaciones; y/o contratista de obra pública de al menos un (01) contrato de obra civil en construcción y/o ampliación y/o rehabilitación de edificaciones. El director de obra será el articulador entre la Universidad del Cauca, La Firma Consultora, La Interventoría y La Supervisión del Contrato, en el sentido en el que generará los lazos de comunicación necesarios, garantizando actitud proactiva en aras de obtener soluciones oportunas y concertadas, respetando las competencias de las partes y sugiriendo siempre soluciones soportadas en documentos técnicos y acorde a la ley. 
El Director de obra ofrecido puede ser el mismo oferente cuando se trate de persona natural o persona natural integrante de un consorcio o unión temporal que cumpla con las condiciones y requisitos del presente pliego de condiciones.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(Anexo H), debidamente suscrita.
Las certificaciones de la experiencia específica como director de obra, deben ser por lo menos una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La acreditación de la experiencia específica del director de obra, como contratista de obra pública de por lo menos un contrato de obra civil, cuyo objeto esté relacionado con construcción y/o ampliación y/o rehabilitación de edificaciones,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t>
    </r>
  </si>
  <si>
    <r>
      <rPr>
        <b/>
        <sz val="10"/>
        <rFont val="Arial Narrow"/>
        <family val="2"/>
      </rPr>
      <t>Maestro de obra.</t>
    </r>
    <r>
      <rPr>
        <sz val="10"/>
        <rFont val="Arial Narrow"/>
        <family val="2"/>
      </rPr>
      <t xml:space="preserve"> Un (1) maestro o técnico o tecnólogo en construcción con mínimo cinco (5) años de experiencia general, contados a partir de la expedición de la matricula profesional con 100% de disponibilidad de tiempo en obra, con experiencia específica en construcción y/o ampliación y/o rehabilitación de edificaciones, soportada en al menos dos certificaciones como se indica en los siguientes párrafos.  Además, debe presentar el certificado de entrenamiento o reentrenamiento de trabajo seguro en alturas nivel avanzado vigente, es decir con fecha de expedición que no supere un (1) año a la fecha de cierre de la presente convocatoria.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(Anexo H), debidamente. 
Las certificaciones de la experiencia específica como maestro de obra o técnico constructor, deben ser por lo menos dos (2) y serán soportadas conforme a los siguientes requerimientos:   
a) Ser suscritas por la entidad pública y/o entidad privada contratante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t>
    </r>
  </si>
  <si>
    <r>
      <rPr>
        <b/>
        <sz val="10"/>
        <rFont val="Arial Narrow"/>
        <family val="2"/>
      </rPr>
      <t>Profesional en salud ocupacional.</t>
    </r>
    <r>
      <rPr>
        <sz val="10"/>
        <rFont val="Arial Narrow"/>
        <family val="2"/>
      </rPr>
      <t xml:space="preserve"> Un (1) profesional en un área de salud ocupacional o tecnólogo en salud ocupacional o técnico en salud ocupacional o profesional con especialización en un área de salud ocupacional con mínimo un (1) año de experiencia general, contados a partir de expedición de la resolución que le concede licencia para prestar servicios en salud ocupacional con 100% de disponibilidad de tiempo en obra. La licencia deberá estar vigente a la fecha de cierre de la presente convocatoria. Adicionalmente deberá presentar certificado de entrenamiento o reentrenamiento de trabajo seguro en alturas nivel avanzado vigente, es decir con fecha de expedición que no supere un (1) año a la fecha de cierre de la presente convocatoria.</t>
    </r>
  </si>
  <si>
    <t>El asesor estructural debe ser un ingeniero civil con título de posgrado en estructuras (Especialización y/o maestría y/o doctorado), con experiencia general obtenida posteriormente a  la obtención del título de posgrado, igual o superior a 10 años y con experiencia específica como ingeniero consultor o asesor en Estructuras en construcción de edificaciones no residenciales; y/o edificaciones públicas especializadas; y/ó contratista de consultoría y/o asesoría estructural de al menos un (01) contrato 
La acreditación de la experiencia general será soportada con  
1. La vigencia de la matrícula expedida por el organismo competente, con antelación no mayor a seis (6) meses contados a partir de la fecha de cierre del presente proceso de selección 2. Copia de la tarjeta o matricula profesional según corresponda 3. Copia del acta de grado mediante la cual obtuvo el título de posgrado 4. Carta de compromiso (Anexo H), debidamente suscrita 
Las certificaciones de la experiencia específica como asesor estructural  deben ser por lo menos una y serán soportadas conforme a los siguientes requerimientos:   
1. Ser suscritas por la entidad pública y/o entidad privada contratante (exceptuando de estas últimas, las personas naturales, consorcios y uniones temporales) 
o 
2. Ser suscritas por el contratista de la obra, allegando el contrato laboral o el contrato de prestación de servicios 3. En ambos casos (1 y 2) no se admiten autocertificaciones. 4. En ambos casos se debe anexar el acta de recibo final de obra y/o acta de liquidación del contrato. 
La acreditación de la experiencia específica del asesor estructural, como contratista de consultoría y/o asesoría de por lo menos un contrato, cuyo objeto esté relacionado con consultoría y/o asesoría estructural en edificaciones, será soportada con uno de los dos requerimientos que se relacionan a continuación:  
1.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2. Acta de recibo final y/o acta de liquidación del contrato.</t>
  </si>
  <si>
    <t>PUNTAJE MAXIMO</t>
  </si>
  <si>
    <t xml:space="preserve">El asesor eléctrico debe ser un ingeniero eléctrico y/o electricista, con experiencia general igual o superior a 5 años y con experiencia específica como ingeniero eléctrico y/o electricista consultor o asesor en construcción de edificaciones no residenciales; y/o edificaciones públicas especializadas; y/ó contratista de consultoría y/o asesoría eléctrica de al menos un (01) contrato.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(Anexo H), debidamente suscrita. 
Las certificaciones de la experiencia específica como asesor eléctrico y/o electricista deben ser por lo menos una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La acreditación de la experiencia específica del asesor eléctrico y/o electricista, como contratista de consultoría y/o asesoría de por lo menos un contrato, cuyo objeto esté relacionado con consultoría y/o asesoría eléctrica en edificaciones,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y/o acta de liquidación del contrato. </t>
  </si>
  <si>
    <t>TECNOLOGO PROFESIONAL EN SALUD OCUPACIONAL
RES. 18 Agosto 2011
CERTIFICADO DE TRABAJO EN ALTURAS (20 Marzo 2020)
CARTA DE COMPROMISO
DISPONIBILIDAD 100%</t>
  </si>
  <si>
    <t>ING. CIVIL
FECHA EXP. M.P. 1999
1. CERTIFICACION COMO DIRECTOR DE OBRA (ENTIDAD PUBLICA)
APORTA ACTA DE RECIBIDO FINAL DE OBRA (ENTIDAD PUBLICA)
2. CERTIFICACION COMO DIRECTOR DE OBRA (ENTIDAD PUBLICA)
APORTA ACTA DE RECIBIDO FINAL DE OBRA (ENTIDAD PUBLICA)
CARTA DE INTENCION DEL EQUIPO DE TRABAJO
DISPONIBILIDAD 50%</t>
  </si>
  <si>
    <t xml:space="preserve">MAESTRO DE OBRA
FECHA EXP. M.P. 2007
1. CERTIFICACIÓN Y ACTA DE LIQUIDACIÓN COMO MAESTRO (ENTIDAD PUBLICA)
CARTA DE INTENCION DEL EQUIPO DE TRABAJO
DISPONIBILIDAD 100%
 CERTIFICADO DE TRABAJO EN ALTURAS (11 Jul 2019)
</t>
  </si>
  <si>
    <t>TECNOLOGO EN SALUD OCUPACIONAL
RES. 17 Sep 2014
CERTIFICADO DE TRABAJO EN ALTURAS (12 Dic 2019)
CARTA DE COMPROMISO
DISPONIBILIDAD 100%</t>
  </si>
  <si>
    <t>ING. CIVIL
FECHA EXP. M.P. 2009
1. CERTIFICACIÓN  COMO RESIDENTE DE OBRA (ENTIDAD PUBLICA) Y ACTA DE LIQUIDACIÓN DE OBRA (ENTIDAD PUBLICA)
CARTA DE INTENCION DEL EQUIPO DE TRABAJO
DISPONIBILIDAD 100%
CERTIFICADO DE TRABAJO EN ALTURAS (5 Marzo 2020)</t>
  </si>
  <si>
    <t>TECNOLOGO EN SALUD OCUPACIONAL
RES. 18 Oct 2016
CERTIFICADO DE TRABAJO EN ALTURAS (5 Agosto 2019)
CARTA DE COMPROMISO
DISPONIBILIDAD 100%</t>
  </si>
  <si>
    <t>PROFESIONAL EN SALUD OCUPACIONAL
RES. 5 Jul 2016
CERTIFICADO DE TRABAJO EN ALTURAS (21 MAYO 2020)
CARTA DE COMPROMISO
DISPONIBILIDAD 100%</t>
  </si>
  <si>
    <t>ING. ELECTRICISTA
FECHA EXP. M.P. 1997
1. CERTIFICACION COMO ASESOR ESTRUCTURAL, CONTRATO DE PRESTACION DE SERVICIOS (ENTIDAD PRIVADA)
 Y ACTA DE RECIBO FINAL DEL CONTRATO DE OBRA (ENTIDAD PUBLICA)
CARTA DE INTENCION DEL EQUIPO DE TRABAJO
DISPONIBILIDAD 20%</t>
  </si>
  <si>
    <t>ING. CIVIL
FECHA EXP. M.P. 2009
1. CERTIFICACION COMO RESIDENTE DE OBRA Y CONTRATO DE PRESTACION DE SERVICIOS (ENTIDAD PRIVADA)
APORTA ACTA DE TERMINACION DEL CONTRATO DE OBRA  (ENTIDAD PUBLICA)
CARTA DE INTENCION DEL EQUIPO DE TRABAJO
DISPONIBILIDAD 100%
CERTIFICADO DE TRABAJO EN ALTURAS (27 Noviembre 2019)</t>
  </si>
  <si>
    <t>ING. CIVIL
FECHA EXP. M.P. 1987
1. CERTIFICACION COMO CONTRATISTA (ENTIDAD PUBLICA)
APORTA ACTA DE LIQUIDACIÓN (ENTIDAD PUBLICA)
CARTA DE INTENCION DEL EQUIPO DE TRABAJO
DISPONIBILIDAD 100%</t>
  </si>
  <si>
    <t xml:space="preserve">TECNOLOGO EN CONSTRUCCION
FECHA EXP. M.P. 2014
1. PRESENTA CONTRATO DE OPS, CERTIFICACION COMO MAESTRO (ENTIDAD PRIVADA)
APORTA CERTIFICACIÓN Y ACTA DE LIQUIDACIÓN (ENTIDAD PUBLICA)
CARTA DE INTENCION DEL EQUIPO DE TRABAJO
DISPONIBILIDAD 100%
 CERTIFICADO DE TRABAJO EN ALTURAS (20 Marzo 2020)
</t>
  </si>
  <si>
    <r>
      <t xml:space="preserve">ING. CIVIL
FECHA EXP. M.P. 2000
1. CERTFICACIÓN,  ACTA DE RECIBIDO Y FINAL Y  ACTA DE LIQUIDACIÓN COMO CONTRATISTA DE OBRA (ENTIDAD PÚBLICA)
CARTA DE INTENCION DEL EQUIPO DE TRABAJO
DISPONIBILIDAD 100%
</t>
    </r>
    <r>
      <rPr>
        <b/>
        <sz val="10"/>
        <color rgb="FFFF0000"/>
        <rFont val="Arial Narrow"/>
        <family val="2"/>
      </rPr>
      <t>CERTIFICADO DE TRABAJO EN ALTURAS (NO ES LEGIBLE LA FECHA DE EXPEDICIÓN)</t>
    </r>
  </si>
  <si>
    <t>ING. CIVIL
FECHA EXP. M.P. 1986
1. APORTA ACTA DE LIQUIDACIÓN COMO CONTRATISTA (ENTIDAD PUBLICA)
CARTA DE INTENCION DEL EQUIPO DE TRABAJO</t>
  </si>
  <si>
    <r>
      <t xml:space="preserve">TECNOLOGO EN OBRAS CIVILES
FECHA EXP. M.P. 2008
1. CERTIFICACIÓN  COMO MAESTRO (ENTIDAD PUBLICA) Y ACTA DE LIQUIDACIÓN  (ENTIDAD PUBLICA)
CARTA DE INTENCION DEL EQUIPO DE TRABAJO
DISPONIBILIDAD 100%
</t>
    </r>
    <r>
      <rPr>
        <b/>
        <sz val="10"/>
        <color rgb="FFFF0000"/>
        <rFont val="Arial Narrow"/>
        <family val="2"/>
      </rPr>
      <t xml:space="preserve"> CERTIFICADO DE TRABAJO EN ALTURAS (NO PRESENTA)</t>
    </r>
    <r>
      <rPr>
        <b/>
        <sz val="10"/>
        <rFont val="Arial Narrow"/>
        <family val="2"/>
      </rPr>
      <t xml:space="preserve">
</t>
    </r>
  </si>
  <si>
    <t>ING. CIVIL
FECHA EXP. M.P. 1983
1. CERTIFICACION COMO DIRECTOR DE OBRA Y CONTRATO DE PRESTACION DE SERVICIOS (ENTIDAD PRIVADA)
APORTA ACTA DE RECIBO FINAL DE OBRA (ENTIDAD PUBLICA)
CARTA DE INTENCION DEL EQUIPO DE TRABAJO
DISPONIBILIDAD 100%</t>
  </si>
  <si>
    <r>
      <t xml:space="preserve">ING. CIVIL
FECHA EXP. M.P. 2006
1. CERTFICACIÓN Y CONTRATO DE PRESTACION DE SERVICIOS (ENTIDAD PRIVADA)
ACTA DE LIQUIDACIÓN DE OBRA OBRA (ENTIDAD PÚBLICA)
CARTA DE INTENCION DEL EQUIPO DE TRABAJO
DISPONIBILIDAD 100%
</t>
    </r>
    <r>
      <rPr>
        <b/>
        <sz val="10"/>
        <color rgb="FFFF0000"/>
        <rFont val="Arial Narrow"/>
        <family val="2"/>
      </rPr>
      <t>CERTIFICADO DE TRABAJO EN ALTURAS (NO PRESENTA)</t>
    </r>
  </si>
  <si>
    <r>
      <t xml:space="preserve">MAESTRO DE OBRA
FECHA EXP. M.P. 2003
1. APORTA CERTIFICACION COMO MAESTRO (ENTIDAD PRIVADA) </t>
    </r>
    <r>
      <rPr>
        <b/>
        <sz val="10"/>
        <color rgb="FFFF0000"/>
        <rFont val="Arial Narrow"/>
        <family val="2"/>
      </rPr>
      <t>NO PRESENTA OPS O CONTRATO LABORAL</t>
    </r>
    <r>
      <rPr>
        <b/>
        <sz val="10"/>
        <rFont val="Arial Narrow"/>
        <family val="2"/>
      </rPr>
      <t xml:space="preserve">
 ACTA DE LIQUIDACIÓN (ENTIDAD PUBLICA)
2. APORTA CERTIFICACION COMO MAESTRO  (ENTIDAD PRIVADA)</t>
    </r>
    <r>
      <rPr>
        <b/>
        <sz val="10"/>
        <color rgb="FFFF0000"/>
        <rFont val="Arial Narrow"/>
        <family val="2"/>
      </rPr>
      <t xml:space="preserve"> NO PRESENTA OPS O CONTRATO LABORAL</t>
    </r>
    <r>
      <rPr>
        <b/>
        <sz val="10"/>
        <rFont val="Arial Narrow"/>
        <family val="2"/>
      </rPr>
      <t xml:space="preserve">
ACTA DE LIQUIDACIÒN (ENTIDAD PUBLICA)
CARTA DE INTENCION DEL EQUIPO DE TRABAJO
DISPONIBILIDAD 100%
</t>
    </r>
    <r>
      <rPr>
        <b/>
        <sz val="10"/>
        <color rgb="FFFF0000"/>
        <rFont val="Arial Narrow"/>
        <family val="2"/>
      </rPr>
      <t xml:space="preserve"> CERTIFICADO DE TRABAJO EN ALTURAS (NO PRESENTA)</t>
    </r>
    <r>
      <rPr>
        <b/>
        <sz val="10"/>
        <rFont val="Arial Narrow"/>
        <family val="2"/>
      </rPr>
      <t xml:space="preserve">
</t>
    </r>
  </si>
  <si>
    <t>HO HABIL</t>
  </si>
  <si>
    <t>ING. ELECTRICISTA
FECHA EXP. M.P. 1999
1. CERTIFICACION COMO ASESOR ELECTRICISTA Y ACTA DE RECIBO FINAL DEL CONTRATO (ENTIDAD PRIVADA)
CARTA DE INTENCION DEL EQUIPO DE TRABAJO
DISPONIBILIDAD 20%</t>
  </si>
  <si>
    <t>ING. CIVIL
FECHA EXP. M.P. 1994
ESPECIALISTA EN  ESTRUCTURAS (2008)
1. CERTIFICACION COMO ASESOR ESTRUCTURAL Y ACTA DE RECIBO FINAL DEL CONTRATO (ENTIDAD PRIVADA)
CARTA DE INTENCION DEL EQUIPO DE TRABAJO
DISPONIBILIDAD 20%</t>
  </si>
  <si>
    <t>ING. CIVIL
FECHA EXP. M.P. 1999
ESPECIALISTA EN  ESTRUCTURAS (2007)
1. CERTIFICACION COMO ASESOR ESTRUCTURAL, CONTRATO DE PRESTACION DE SERVICIOS (ENTIDAD PRIVADA)
 Y ACTA DE RECIBO FINAL DEL CONTRATO DE OBRA (ENTIDAD PUBLICA)
CARTA DE INTENCION DEL EQUIPO DE TRABAJO
DISPONIBILIDAD 20%</t>
  </si>
  <si>
    <t>INGENIRO CIVIL
FECHA EXP. M.P. 1978
1. CERTIFICACION COMO DIRECTOR DE OBRA (ENTIDAD PUBLICA)
APORTA ACTA DE LIQUIDACIÓN (ENTIDAD PUBLICA)
CARTA DE INTENCION DEL EQUIPO DE TRABAJO
DISPONIBILIDAD 100%</t>
  </si>
  <si>
    <t xml:space="preserve">TECNICO EN CONSTRUCCION
FECHA EXP. M.P. 1989
1. CERTIFICACION COMO MAESTRO (ENTIDAD PRIVADA - JURIDICA), PRESENTA CONTRATO DE OPS,
APORTA CERTIFICACIÓN Y ACTA DE LIQUIDACIÓN (ENTIDAD PRIVADA)
2. CERTIFICACION COMO MAESTRO (ENTIDAD PRIVADA - JURIDICA), PRESENTA CONTRATO DE OPS,
APORTA CERTIFICACIÓN Y ACTA DE LIQUIDACIÓN (ENTIDAD PRIVADA)
CARTA DE INTENCION DEL EQUIPO DE TRABAJO
DISPONIBILIDAD 100%
 CERTIFICADO DE TRABAJO EN ALTURAS (Exp. 03 diciembre 2019)
</t>
  </si>
  <si>
    <t>ING. CIVIL
FECHA EXP. M.P. 2005
1. CERTIFICACION COMO RESIDENTE DE OBRA (ENTIDAD PRIVADA - JURIDICA)
APORTA ACTA DE LIQUIDACIÓN DEL CONTRATO DE OBRA  (ENTIDAD PRIVADA - JURIDICA)
CARTA DE INTENCION DEL EQUIPO DE TRABAJO
DISPONIBILIDAD 100%
CERTIFICADO DE TRABAJO EN ALTURAS (Exp. 16 Noviembre 2019)</t>
  </si>
  <si>
    <t>PROFESIONAL EN SALUD OCUPACIONAL
RES. 15 Noviembre 2013
CERTIFICADO DE TRABAJO EN ALTURAS (Exp- 06 Diciembre 2019)
CARTA DE COMPROMISO
DISPONIBILIDAD 100%</t>
  </si>
  <si>
    <t>ING. CIVIL
FECHA EXP. M.P. 1985
MAGISTER EN  ESTRUCTURAS (1987)
1. APORTA ACTA DE LIQUIDACIÓN FINALCOMO CONTRATISTA CONSULTOR (ENTIDAD PUBLICA)
2. APORTA ACTA DE RECIBO FINAL COMO CONTRATISTA CONSULTOR (ENTIDAD PUBLICA)
3. APORTA CERTIFICACION Y ACTA DE LIQUIDACION COMO INTERVENTOR (ENTIDAD PUBLICA)
CARTA DE INTENCION DEL EQUIPO DE TRABAJO
DISPONIBILIDAD 20%</t>
  </si>
  <si>
    <r>
      <t xml:space="preserve">ING. ELECTRICISTA
FECHA EXP. M.P. 2004
1. CERTIFICACION COMO ASESOR ELECTRICO (ENTIDAD PRIVADA - JURIDICA), APORTA CONTRATO OPS Y ACTA  DE LIQUIDACION (ENTIDAD PRIVADA)
2. APORTA ACTA DE LIQUIDACION COMO CONTRATISTA ASESOR  (ENTIDAD PUBLICA), </t>
    </r>
    <r>
      <rPr>
        <b/>
        <sz val="10"/>
        <color rgb="FFFF0000"/>
        <rFont val="Arial Narrow"/>
        <family val="2"/>
      </rPr>
      <t>NO VALIDA DADO QUE ACREDITA SOLO 2 MESES Y 10 DÍAS EN EL DOCUMENTO ADJUNTO.</t>
    </r>
    <r>
      <rPr>
        <b/>
        <sz val="10"/>
        <rFont val="Arial Narrow"/>
        <family val="2"/>
      </rPr>
      <t xml:space="preserve">
CARTA DE INTENCION DEL EQUIPO DE TRABAJO
DISPONIBILIDAD 20%</t>
    </r>
  </si>
  <si>
    <t>INGENIRO CIVIL
FECHA EXP. M.P. 1998
1. CERTIFICACION COMO DIRECTOR DE OBRA (ENTIDAD PRIVADA - JURIDICA), APORTA CONTRATO DE OPS Y ACTA DE LIQUIDACIÓN DEL CONTRATO (ENTIDAD PUBLICA)
2. APORTA CERTIFICACION Y ACTA DE LIQUIDACION COMO CONTRATISTA DE OBRA (ENTIDAD PUBLICA)
CARTA DE INTENCION DEL EQUIPO DE TRABAJO
DISPONIBILIDAD 100%</t>
  </si>
  <si>
    <r>
      <t xml:space="preserve">ARQUITECTO
FECHA EXP. M.P. 1987
1. CERTIFICACION Y ACTA DE LIQUIDACIÓN COMO CONTRATISTA DE OBRA (ENTIDAD PUBLICA)
</t>
    </r>
    <r>
      <rPr>
        <b/>
        <sz val="10"/>
        <color rgb="FFFF0000"/>
        <rFont val="Arial Narrow"/>
        <family val="2"/>
      </rPr>
      <t>NO APORTA ANEXO H CARTA DE INTENCION DEL EQUIPO DE TRABAJO</t>
    </r>
    <r>
      <rPr>
        <b/>
        <sz val="10"/>
        <rFont val="Arial Narrow"/>
        <family val="2"/>
      </rPr>
      <t xml:space="preserve">
CERTIFICADO DE TRABAJO EN ALTURAS (Exp. 19 Marzo 2020)</t>
    </r>
  </si>
  <si>
    <t>ING. CIVIL
FECHA EXP. M.P. 1998
ESPECIALISTA EN  ESTRUCTURAS (2006)
1. CERTIFICACION COMO ASESOR ESTRUCTURAL (ENTIDAD PRIVADA - PN), APORTA CONTRATO LABORAL Y ACTA DE LIQUIDACION DEL CONTRATO (ENTIDAD PUBLICA)
2. CERTFICACION Y ACTA DE LIQUIDACIÓN COMO CONTRATISTA CONSULTOR (ENTIDAD PUBLICA)
CARTA DE INTENCION DEL EQUIPO DE TRABAJO
DISPONIBILIDAD 100%</t>
  </si>
  <si>
    <t>ING. ELECTRICISTA
FECHA EXP. M.P. 2010
1. CERTIFICACION COMO ASESOR ELECTRICO (ENTIDAD PRIVADA - PN), APORTA CONTRATO DE OPS Y ACTA DE LIQUIDACION DEL CONTRATO (ENTIDAD PUBLICA)
2. CERTIFICACION COMO ASESOR ELECTRICO (ENTIDAD PUBLICA)
CARTA DE INTENCION DEL EQUIPO DE TRABAJO
DISPONIBILIDAD 20%</t>
  </si>
  <si>
    <t>TECNOLOGO  EN SALUD OCUPACIONAL
RES. 31 DE MAYO DE 2016.
CERTIFICADO DE TRABAJO EN ALTURAS (21 DE DICIEMBRE DE 2019)
CARTA DE COMPROMISO
DISPONIBILIDAD 100%</t>
  </si>
  <si>
    <t>ING. CIVIL
FECHA EXP. M.P. 1993
1. CERTIFICACION COMO CONTRATISTA (ENTIDAD PUBLICA)
APORTA ACTA DE RECIBO FINAL  (ENTIDAD PUBLICA)
CARTA DE INTENCION DEL EQUIPO DE TRABAJO
DISPONIBILIDAD 100%</t>
  </si>
  <si>
    <t xml:space="preserve">TECNICO EN CONSTRUCCIÓN
FECHA EXP. M.P. 2000
1. CERTIFICACION COMO MAESTRO DE OBRA (ENTIDAD PRIVADA - CONSORCIO), PRESENTA CONTRATO DE PRESTACION DE SERVICIOS , 
APORTA CERTIFICACIÓN Y ACTA FINAL (ENTIDAD PUBLICA)
CARTA DE INTENCION DEL EQUIPO DE TRABAJO
DISPONIBILIDAD 100%
 CERTIFICADO DE TRABAJO EN ALTURAS (15 DE SEPTIEMBRE DE 2019)
</t>
  </si>
  <si>
    <t>ING. CIVIL
FECHA EXP. M.P. 1993
ESPECIALISTA EN ESTRUCTURAS  (2006)
1. CERTIFICACION COMO ASESOR ESTRUCTURAL (ENTIDAD PRIVADA - PN), CONTRATO DE OPS, APORTA ACTA DE TERMINACION DEL CONTRATO (ENTIDAD PRIVADA)
CARTA DE INTENCION DEL EQUIPO DE TRABAJO
DISPONIBILIDAD 20%</t>
  </si>
  <si>
    <t>ING. ELECTRICISTA
FECHA EXP. M.P. 2012
1. CERTIFICACION  COMO ASESOR ELECTRICISTA  (ENTIDAD PRIVADA), CONTRATO DE OPS,
APORTA LIQUIDACIÒN CONTRATO DE OBRA (ENTIDAD PUBLICA)
CARTA DE INTENCION DEL EQUIPO DE TRABAJO
DISPONIBILIDAD 20%</t>
  </si>
  <si>
    <t>ING. ELECTRICISTA
FECHA EXP. M.P. 2007
1. CERTIFICACION  COMO ASESOR ELECTRICISTA  (ENTIDAD PRIVADA - PN), CONTRATO DE OPS,
APORTA ACTA DE RECIBO FINAL CONTRATO DE OBRA (ENTIDAD PRIVADA)
CARTA DE INTENCION DEL EQUIPO DE TRABAJO
DISPONIBILIDAD 20%</t>
  </si>
  <si>
    <r>
      <rPr>
        <b/>
        <sz val="10"/>
        <color rgb="FFFF0000"/>
        <rFont val="Arial Narrow"/>
        <family val="2"/>
      </rPr>
      <t>NO PRESENTA TITULO DEL PERSONAL REQUERIDO
PRESENTA CEDULA DE CIUDADANIA NO LEGIBLE
PRESENTA CERTIFICADO TRABAJO EN ALTURAS NO LEGIBLE
PRESENTA RESOLUCION QUE LE PERMITE EJERCER LA SALUD OCUPACIONAL NO LEGIBLE</t>
    </r>
    <r>
      <rPr>
        <b/>
        <sz val="10"/>
        <rFont val="Arial Narrow"/>
        <family val="2"/>
      </rPr>
      <t xml:space="preserve">
CARTA DE COMPROMISO
DISPONIBILIDAD 100%</t>
    </r>
  </si>
  <si>
    <t>ING. CIVIL
FECHA EXP. M.P. 1989
PRESENTA TITULO ESPECIALISTA (1997)
1. CERTIFICACION COMO ASESOR ESTRUCTURAL, CONTRATO DE PRESTACION DE SERVICIOS (ENTIDAD PRIVADA)
ACTA DE TERMINACION DEL CONTRATO (ENTIDAD PUBLICA)
CARTA DE INTENCION DEL EQUIPO DE TRABAJO
DISPONIBILIDAD 20%</t>
  </si>
  <si>
    <t>CONVOCATORIA PÚBLICA N° 008 DE 2020</t>
  </si>
  <si>
    <t>OBJETO: OBRA CIVIL PARA LA CONSTRUCCIÓN DEL CENTRO INTERNACIONAL BIOTECNOLÓGICO AGROINDUSTRIAL (CBA) EN LA FACULTAD DE CIENCIAS AGRARIAS DE LA UNIVERSIDAD DEL CAUCA.</t>
  </si>
  <si>
    <t>PUNTAJE PERSONAL ASESOR</t>
  </si>
  <si>
    <t>Contratista Vicerrectoria Administrativa</t>
  </si>
  <si>
    <t>ANNY MARIBEL MEDINA SANDOVAL</t>
  </si>
  <si>
    <t>ORLANDO SANDOVAL ACOSTA</t>
  </si>
  <si>
    <t>DEBE SUBSANAR</t>
  </si>
  <si>
    <r>
      <t xml:space="preserve">CONTRATO No. 4
LA EMPRESA MOREAL INGENIEROS SAS APORTA CERTICACIÓN EXPEDIDA POR PERSONA NATURAL, EXPERIENCIA NO VALIDA. </t>
    </r>
    <r>
      <rPr>
        <b/>
        <sz val="10"/>
        <color rgb="FFFF0000"/>
        <rFont val="Arial Narrow"/>
        <family val="2"/>
      </rPr>
      <t>Los contratos deberán haber sido suscritos por el oferente ya sea individualmente o en consorcio o unión temporal con entidades públicas o privadas, éstas últimas necesariamente deberán ser personas jurídicas.</t>
    </r>
    <r>
      <rPr>
        <b/>
        <sz val="10"/>
        <rFont val="Arial Narrow"/>
        <family val="2"/>
      </rPr>
      <t xml:space="preserve">
CONTRATO No. 5
APORTA ACTA DE TERMINACIÓN EXPEDIDA POR ENTIDAD PUBLICA, EXPERIENCIA NO VALIDA DADO QUE QUIEN LA ACREDITA NO ES INTEGRANTE DEL OFERENTE PLURAL.
</t>
    </r>
    <r>
      <rPr>
        <b/>
        <sz val="10"/>
        <color rgb="FFFF0000"/>
        <rFont val="Arial Narrow"/>
        <family val="2"/>
      </rPr>
      <t>Segun lo establecido en el Decreto 1082 de 2015, en la Subsección 5, Artículo 2.2.1.1.1.5.2., numeral 2.5.
(...) "Si la constitución del interesado es menor a tres (3) años, puede acreditar la experiencia de sus accionistas, socios o constituyentes."
Colombia Compra Eficiente: Después de cumplidos los 3 años desde la constitución de una sociedad nueva, las Entidades Estatales no deberán tener como válida la experiencia acreditada por los socios en el RUP durante los primeros tres años de constitución de la sociedad.</t>
    </r>
  </si>
  <si>
    <t>ING. CIVIL
FECHA EXP. M.P. 2008
1. CERTIFICACION COMO RESIDENTE DE OBRA (ENTIDAD PRIVADA - PN), APORTA CONTRATO DE OPS, APORTA ACTA DE RECIBO FINAL (ENTIDAD PRIVADA),
CARTA DE INTENCION DEL EQUIPO DE TRABAJO
DISPONIBILIDAD 100%
CERTIFICADO DE TRABAJO EN ALTURAS (14  SEPTIEMBRE  2019)</t>
  </si>
  <si>
    <r>
      <t xml:space="preserve">TECNICO EN CONSTRUCCION
FECHA EXP. M.P. 2000
1. CERTIFICACION COMO MAESTRO (ENTIDAD PRIVADA - PN), PRESENTA CONTRATO DE OPS, 
APORTA ACTA DE LIQUIDACIÓN (ENTIDAD PUBLICA).
</t>
    </r>
    <r>
      <rPr>
        <b/>
        <sz val="10"/>
        <color rgb="FFFF0000"/>
        <rFont val="Arial Narrow"/>
        <family val="2"/>
      </rPr>
      <t>LOS DOCUMENTOS PRESENTADOS PARA ACREDITAR LA EXPERIENCIA ESPECIFICA NO SON COHENTES Y PRESENTAN INCONSISTENCIAS ENTRE SI.</t>
    </r>
    <r>
      <rPr>
        <b/>
        <sz val="10"/>
        <rFont val="Arial Narrow"/>
        <family val="2"/>
      </rPr>
      <t xml:space="preserve">
2. CERTIFICACION COMO MAESTRO (ENTIDAD PRIVADA - PN), PRESENTA CONTRATO DE OPS, 
APORTA ACTA DE LIQUIDACIÓN (ENTIDAD PUBLICA).
</t>
    </r>
    <r>
      <rPr>
        <b/>
        <sz val="10"/>
        <color rgb="FFFF0000"/>
        <rFont val="Arial Narrow"/>
        <family val="2"/>
      </rPr>
      <t>LOS DOCUMENTOS PRESENTADOS PARA ACREDITAR LA EXPERIENCIA ESPECIFICA NO SON COHENTES Y PRESENTAN INCONSISTENCIAS ENTRE SI., ADEMAS EL PLAZO DE EJECUCION SOLO ES DE 3 MESES.</t>
    </r>
    <r>
      <rPr>
        <b/>
        <sz val="10"/>
        <rFont val="Arial Narrow"/>
        <family val="2"/>
      </rPr>
      <t xml:space="preserve">
CARTA DE INTENCION DEL EQUIPO DE TRABAJO
DISPONIBILIDAD 100%
</t>
    </r>
    <r>
      <rPr>
        <b/>
        <sz val="10"/>
        <color rgb="FFFF0000"/>
        <rFont val="Arial Narrow"/>
        <family val="2"/>
      </rPr>
      <t xml:space="preserve"> NO PRESENTA ENTRENAMIENTO O REENTREENAMIENTO DE TRABAJO SEGURO EN ALTURAS</t>
    </r>
    <r>
      <rPr>
        <b/>
        <sz val="10"/>
        <rFont val="Arial Narrow"/>
        <family val="2"/>
      </rPr>
      <t xml:space="preserve">
</t>
    </r>
  </si>
  <si>
    <r>
      <t>ING. CIVIL
FECHA EXP. M.P. 1985
ESPECIALISTA EN  ESTRUCTURAS (1994)
1.</t>
    </r>
    <r>
      <rPr>
        <b/>
        <sz val="10"/>
        <color rgb="FFFF0000"/>
        <rFont val="Arial Narrow"/>
        <family val="2"/>
      </rPr>
      <t xml:space="preserve"> CERTIFICACION COMO ASESOR. SE RECHAZA LA OFERTA, DE CONFORMIDAD CON EL NUMERAL 1.21 LITERAL S DEL PLIEGO DE CONDICIONES.
</t>
    </r>
    <r>
      <rPr>
        <b/>
        <sz val="10"/>
        <color theme="1"/>
        <rFont val="Arial Narrow"/>
        <family val="2"/>
      </rPr>
      <t>APORTA ACTA DE LIQUIDACION FINAL DEL CONTRATO (ENTIDAD PUBLICA)</t>
    </r>
    <r>
      <rPr>
        <b/>
        <sz val="10"/>
        <rFont val="Arial Narrow"/>
        <family val="2"/>
      </rPr>
      <t xml:space="preserve">
CARTA DE INTENCION DEL EQUIPO DE TRABAJO
DISPONIBILIDAD 20%</t>
    </r>
  </si>
  <si>
    <r>
      <t xml:space="preserve">ING. ELECTRICISTA
FECHA EXP. M.P. 1992
1. </t>
    </r>
    <r>
      <rPr>
        <b/>
        <sz val="10"/>
        <color rgb="FFFF0000"/>
        <rFont val="Arial Narrow"/>
        <family val="2"/>
      </rPr>
      <t xml:space="preserve">CERTIFICACION COMO ASESOR ESTRUCTURAL. SE RECHAZA LA OFERTA, DE CONFORMIDAD CON EL NUMERAL 1.21 LITERAL S DEL PLIEGO DE CONDICIONES
</t>
    </r>
    <r>
      <rPr>
        <b/>
        <sz val="10"/>
        <rFont val="Arial Narrow"/>
        <family val="2"/>
      </rPr>
      <t xml:space="preserve">
APORTA ACTA DE LIQUIDACION FINAL DEL CONTRATO (ENTIDAD PUBLICA)
CARTA DE INTENCION DEL EQUIPO DE TRABAJO
DISPONIBILIDAD 20%</t>
    </r>
  </si>
  <si>
    <t>RECHAZADA</t>
  </si>
  <si>
    <t>UNIVERSIDAD DEL CAUCA - VICERRECTORIA ADMINISTRATIVA</t>
  </si>
  <si>
    <t xml:space="preserve">COMITÉ FINANCIERO ASESOR </t>
  </si>
  <si>
    <t>LICITACIÓN PÚBLICA N° 008-2020</t>
  </si>
  <si>
    <t xml:space="preserve">VERIFICACIÓN REQUISITOS FINANCIEROS - PROPONENTES </t>
  </si>
  <si>
    <t>OBJETO:  OBRA CIVIL PARA LA CONSTRUCCIÓN DEL CENTRO INTERNACIONAL BIOTECNOLÓGICO AGROINDUSTRIAL (CBA) EN LA FACULTAD DE CIENCIAS AGRARIAS DE LA UNIVERSIDAD DEL CAUCA.</t>
  </si>
  <si>
    <t xml:space="preserve">LUIS FERNANDO POLANCO FLOREZ   </t>
  </si>
  <si>
    <t>ASESORÍA CONSULTORÍA Y GESTION COLOMBIA SAS</t>
  </si>
  <si>
    <t xml:space="preserve">DIEGO GENARO MUÑOZ GUTIERREZ  </t>
  </si>
  <si>
    <t xml:space="preserve">JULIAN LIZANDRO GONZALEZ CASAS  </t>
  </si>
  <si>
    <t>REQUISITOS DE CAPACIDAD FINANCIERA</t>
  </si>
  <si>
    <t>2.2.</t>
  </si>
  <si>
    <t>ÍNDICE DE LIQUIDEZ &gt;= 1,2</t>
  </si>
  <si>
    <t>NINGUNA</t>
  </si>
  <si>
    <t>NIVEL DE ENDEUDAMIENTO &lt;= 60%</t>
  </si>
  <si>
    <t>CAPITAL DE TRABAJO: = &gt; AL 100% DEL PRESUPUESTO DE $ 581.809.276</t>
  </si>
  <si>
    <t>JOSE REYMIR OJEDA OJEDA</t>
  </si>
  <si>
    <t>Profesional Universitario</t>
  </si>
  <si>
    <t xml:space="preserve">INFORME DE EVALUACIÓN DE OFERTAS </t>
  </si>
  <si>
    <t>CONVOCATORIA PÚBLICA N° 008-2020</t>
  </si>
  <si>
    <t xml:space="preserve">VERIFICACIÓN REQUISITOS HABILITANTES - PROPONENTES </t>
  </si>
  <si>
    <t>POPAYÁN, 26 DE MAYO DE 2020</t>
  </si>
  <si>
    <t>OBJETO: OBRA CIVIL PARA LA CONSTRUCCIÓN DEL CENTRO INTERNACIONAL BIOTECNOLÓGICO AGROINDUSTRIAL (CBA) EN LA FACULTAD DE CIENCIAS AGRARIAS DE LA UNIVERSIDAD DEL CAUCA</t>
  </si>
  <si>
    <t>OBSERVACION</t>
  </si>
  <si>
    <t>REQUISITOS DE CAPACIDAD JURIDICA</t>
  </si>
  <si>
    <t>CARTA DE PRESENTACIÓN DE LA PROPUESTA</t>
  </si>
  <si>
    <t xml:space="preserve">NO INDICA EL PLAZO DE EJECUCIÓN DE LAS OBRAS </t>
  </si>
  <si>
    <t>GARANTÍA DE SERIEDAD DE LA OFERTA</t>
  </si>
  <si>
    <t>EL DOCUMENTO ES ILEGIBLE, DEBE SUBSANAR</t>
  </si>
  <si>
    <t>EXISTENCIA Y CAPACIDAD LEGAL</t>
  </si>
  <si>
    <t xml:space="preserve"> SI</t>
  </si>
  <si>
    <t>EL CONSORCIADO JAIME GREGORIO ESCOBAR, PRESENTA COPIA DE LA TARJETA PROFESIONAL ILEGIBLE.</t>
  </si>
  <si>
    <t>MODIFICA EL ANEXO D</t>
  </si>
  <si>
    <t>LA MATRICULA PROFESIONAL DE LA REPRESENTANTE LEGAL SE ENCUENTRA ILEGIBLE</t>
  </si>
  <si>
    <t xml:space="preserve">REGISTRO UNICO DE PROPONENTES </t>
  </si>
  <si>
    <t>CARTA DE ACEPTACIÓN DE REQUISITOS TÉCNICOS MÍNIMOS Y DE ACEPTACIÓN DEL PRESUPUESTO OFICIAL ANEXO I</t>
  </si>
  <si>
    <t>RUT</t>
  </si>
  <si>
    <t>ACREDITACIÓN DE LOS APORTES A LOS SITEMAS DE SEGURIDAD SOCIAL INTEGRAL Y PARAFISCALES</t>
  </si>
  <si>
    <t>COMPROMISO DE TRANSPARENCIA ANEXO J</t>
  </si>
  <si>
    <t>PAZ Y SALVO EXPEDIDO POR LA DIVISIÓN DE GESTIÓN FINANCIERA DE LA UNIVERSIDAD DEL CAUCA</t>
  </si>
  <si>
    <t>NO APORTA EL REQUISITO</t>
  </si>
  <si>
    <t>CERTIFICADO DE ANTECEDENTES FISCALES, DISCIPLINARIOS Y JUDICIALES</t>
  </si>
  <si>
    <t>REGISTRO NACIONAL DE MEDIDAS CORRECTIVAS</t>
  </si>
  <si>
    <t>HÁBIL</t>
  </si>
  <si>
    <t>PROYECTÓ: ADRIANA M. PUSCUZ BRAVO</t>
  </si>
  <si>
    <t xml:space="preserve">UNIVERSIDAD DEL CAUCA
VICERRECTORIA ADMINISTRATIVA
CONVOCATORIA PUBLICA No. 008 DE 2020
CIERRE DEL PLAZO Y APERTURA DE OFERTAS 22 DE MAYO DE 2020
</t>
  </si>
  <si>
    <t>OBJETO: “OBRA CIVIL PARA LA CONSTRUCCIÓN DEL CENTRO INTERNACIONAL BIOTECNOLÓGICO AGROINDUSTRIAL (CBA) EN LA FACULTAD DE CIENCIAS AGRARIAS DE LA UNIVERSIDAD DEL CAUCA."</t>
  </si>
  <si>
    <t>Presupuesto Oficial =  $581.809.201</t>
  </si>
  <si>
    <t xml:space="preserve">Conforme al calendario indicado en el Pliego de Condiciones,  mediante el cual se estableció como fecha de cierre del plazo de la convocatoria el día 22 de mayo de 2020 a las 03:30 p.m., se procede a instalar la audiencia de apertura de las propuestas para dejar constancia según el orden de llegada, el número de folios y archivos. </t>
  </si>
  <si>
    <t>En este orden de ideas, se dá inicio a la apertura del sobre No. 1 de las ofertas presentadas:</t>
  </si>
  <si>
    <r>
      <t xml:space="preserve">UNIVERSIDAD DEL CAUCA
VICERRECTORIA ADMINISTRATIVA
CONVOCATORIA PUBLICA No. 008 DE 2020
ACTA DE APERTURA DE OFERTAS No. 12 </t>
    </r>
    <r>
      <rPr>
        <b/>
        <sz val="20"/>
        <rFont val="Arial"/>
        <family val="2"/>
      </rPr>
      <t>d</t>
    </r>
    <r>
      <rPr>
        <b/>
        <sz val="20"/>
        <color theme="1"/>
        <rFont val="Arial"/>
        <family val="2"/>
      </rPr>
      <t>el 26 de mayo  de 2020</t>
    </r>
  </si>
  <si>
    <t>OBJETO: “ACTUALIZACIÓN DE LA SOLUCIÓN DE SEGURIDAD PERIMETRAL, PARA GARANTIZAR LA INTEGRIDAD, CONFIABILIDAD Y DISPONIBILIDAD DE LA INFORMACIÓN, NECESARIAS PARA LA CORRECTA PRESTACIÓN DE LOS SERVICIOS INSTITUCIONALES PARA EL CENTRO DE DATOS DE LA DIVISIÓN DE TECNOLOGÍAS DE LA UNIVERSIDAD DEL CAUCA"</t>
  </si>
  <si>
    <t>Presupuesto Oficial =  $581,809,276</t>
  </si>
  <si>
    <t xml:space="preserve">Conforme al calendario indicado en el Pliego de Condiciones,  mediante el cual se estableció como fecha de evaluación de ofertas de la convocatoria el día 26 de mayo de 2020, se procede a dar apertura de las propuestas para verificar número de folios, requisitos jurídicos  y de capacidad financiera,  de acuerdo al orden de llegada: </t>
  </si>
  <si>
    <t>En este orden de ideas, se dá inicio a la apertura del archivo No. 1 de las ofertas presentadas:</t>
  </si>
  <si>
    <t>Al proceso se presentaron:  siete (7) ofertas, conforme a la información que se describe a continuación:</t>
  </si>
  <si>
    <t>Orden de apertura</t>
  </si>
  <si>
    <t xml:space="preserve">PROPONENTE </t>
  </si>
  <si>
    <t>FOLIOS</t>
  </si>
  <si>
    <t xml:space="preserve">OBSERVACIONES </t>
  </si>
  <si>
    <t>Compañía de Seguros y No. de póliza.</t>
  </si>
  <si>
    <t>FECHA Y HORA
DE ENTREGA</t>
  </si>
  <si>
    <t>No. ARCHIVOS
PROPUESTA</t>
  </si>
  <si>
    <t>NOMBRE ARCHIVO</t>
  </si>
  <si>
    <t>TIPO
ARCHIVO</t>
  </si>
  <si>
    <t>NOMBRE
SUB-ARCHIVO</t>
  </si>
  <si>
    <t>TIPO
SUB-ARCHIVO</t>
  </si>
  <si>
    <t>No. PAGINAS
SUB-ARCHIVO</t>
  </si>
  <si>
    <t>No. FOLIOS
SUB-ARCHIVO</t>
  </si>
  <si>
    <t>NOTA</t>
  </si>
  <si>
    <t>COMO CONSTA EN LA CARTA DE PRESENTACION DE LA PROPUESTA 178 FOLIOS DEBIDAMENTE NUMERADOS. CONTIENE 1 ARCHIVO (PROPUESTA UNICAUCA -CBA 2)</t>
  </si>
  <si>
    <t>ASEGURADORA SOLIDARIA DE COLOMBIA -NO. DE POLIZA  435-45-994000011145</t>
  </si>
  <si>
    <t>22-05-2020 A LAS 10:33 AM</t>
  </si>
  <si>
    <t>Propuesta Unicauca-CBA 2</t>
  </si>
  <si>
    <t>PDF</t>
  </si>
  <si>
    <t>1-178</t>
  </si>
  <si>
    <t>No se han foliado algunas paginas</t>
  </si>
  <si>
    <t>COMO CONSTA EN LA CARTA DE PRESENTACION DE LA PROPUESTA 317 FOLIOS. EL VOL. 1 CONTIENE LOS FOLIOS DEL 1 AL 146. EL VOL. 2 CONTIENE LOS FOLIOS DEL 147 AL 317. AMBOS DEBIDAMENTE NUMERADOS. CONTIENE TRES ARCHIVOS (VOL 1, VOL 2, ANEXO G FORMULARIO DE EXPERIENCIA CBA CONVOCATORIA 008)</t>
  </si>
  <si>
    <t>CONFIANZA - NO. DE POLIZA 30 CU049326</t>
  </si>
  <si>
    <t>22-05-2020 A LAS 13:25 P.M.</t>
  </si>
  <si>
    <t>vol 1</t>
  </si>
  <si>
    <t>WinRar</t>
  </si>
  <si>
    <t>PAG 1-146</t>
  </si>
  <si>
    <t>1-146</t>
  </si>
  <si>
    <t>vol 2</t>
  </si>
  <si>
    <t>PAG 147-317</t>
  </si>
  <si>
    <t>147-317</t>
  </si>
  <si>
    <t>ANEXO G FORMULARIO DE EXPERIENCIA CBA CONVOCATORIA 008</t>
  </si>
  <si>
    <t>EXCEL</t>
  </si>
  <si>
    <t>1 Hoja de cálculo</t>
  </si>
  <si>
    <t>Formulario diligenciado</t>
  </si>
  <si>
    <t>COMO CONSTA EN LA CARTA DE PRESENTACION DE LA PROPUESTA 148 FOLIOS DEBIDAMENTE NUMERADOS. CONTIENE 1 ARCHIVO (PROPUESTA UNICAUCA 08-2020 IVAN DARIO MUÑOZ DELGADO</t>
  </si>
  <si>
    <t>SEGUROS DEL ESTADO SAS - NO. DE POLIZA 40-45-101014001</t>
  </si>
  <si>
    <t>22 DE MAYO A LA 13:43 P.M</t>
  </si>
  <si>
    <t>PROPUESTA UNICAUCA 08-2020 IVAN DARIO MUÑOZ DELGADO</t>
  </si>
  <si>
    <t>1-148</t>
  </si>
  <si>
    <t>No se han foliado la hoja que contiene el indice y la portada de la oferta</t>
  </si>
  <si>
    <t>DE ACUERDO A LA CARTA DE PRESENTACION DE LA PROPUESTA 399 FOLIOS. NO ESTA NUMERADA. CONTIENE 5 ARCHIVOS (INDICE, PAZ Y SALVO UNICAUCA, PROPUESTA PARTE 1, PROPUESTA PARTE 2 Y PROPUESTA PARTE 3)</t>
  </si>
  <si>
    <t>PREVISORA SEGUROS- NO. DE POLIZA 3004209</t>
  </si>
  <si>
    <t>22 DE MAYO DE 2020 A LAS 02:06 P.M.</t>
  </si>
  <si>
    <t>CARPETA # 1 UNION TEMPORAL 2M CAUCA 2020</t>
  </si>
  <si>
    <t>1.INDICE</t>
  </si>
  <si>
    <t>Sin foliar</t>
  </si>
  <si>
    <t>PAZ Y SALVO UNICAUCA</t>
  </si>
  <si>
    <t>PROPUESTA PARTE 1</t>
  </si>
  <si>
    <t>PROPUESTA PARTE 2</t>
  </si>
  <si>
    <t>PROPUESTA PARTE 3</t>
  </si>
  <si>
    <t>COMO CONSTA EN LA CARTA DE PRESENTACION DE LA PROPUESTA 278 FOLIOS DEBIDAMENTE NUMERADOS. CONTIENE 10 ARCHIVOS (FTO EXPERIENCIA ESPECIFICA UNICAUCA, OFERTA JLGC-PARTE 1,  OFERTA JLGC-PARTE 2, OFERTA JLGC-PARTE 3, OFERTA JLGC-PARTE 3A, OFERTA JLGC-PARTE 4, OFERTA JLGC-PARTE 5,  OFERTA JLGC-PARTE 6, OFERTA JLGC-PARTE  7      RUP JLGC-27-04-2020)</t>
  </si>
  <si>
    <t>ASEGURADORA SOLIDARIA DE COLOMBIA- NO. DE POLIZA 435-45-994000011156</t>
  </si>
  <si>
    <t>22 DE MAYO A LAS 15:19 P.M.</t>
  </si>
  <si>
    <t>CARPETA DIGITAL 1</t>
  </si>
  <si>
    <t>OFERTA JLGC-PARTE 1</t>
  </si>
  <si>
    <t>1-65</t>
  </si>
  <si>
    <t>OFERTA JLGC-PARTE 2</t>
  </si>
  <si>
    <t>66-100</t>
  </si>
  <si>
    <t>OFERTA JLGC-PARTE 3</t>
  </si>
  <si>
    <t>100-114</t>
  </si>
  <si>
    <t>repite el No. 100 en dos folios</t>
  </si>
  <si>
    <t>OFERTA JLGC-PARTE 3A</t>
  </si>
  <si>
    <t>115-116</t>
  </si>
  <si>
    <t>OFERTA JLGC-PARTE 4</t>
  </si>
  <si>
    <t>117-178</t>
  </si>
  <si>
    <t>OFERTA JLGC-PARTE 5</t>
  </si>
  <si>
    <t>179-201</t>
  </si>
  <si>
    <t>OFERTA JLGC-PARTE 6</t>
  </si>
  <si>
    <t>202-262</t>
  </si>
  <si>
    <t>OFERTA JLGC-PARTE 7</t>
  </si>
  <si>
    <t>263-278</t>
  </si>
  <si>
    <t>RUP JLGC-27-04-2020</t>
  </si>
  <si>
    <t>FTO EXPERIENCIA ESPECIFICA UNICAUCA</t>
  </si>
  <si>
    <t xml:space="preserve">DE ACUERDO A LA CARTA DE PRESENTACION DE LA PROPUESTA 279 FOLIOS. NO ESTA NUMERADA. CONTIENE 2 ARCHIVOS </t>
  </si>
  <si>
    <r>
      <t xml:space="preserve">SEGUROS MUNDIAL
No. </t>
    </r>
    <r>
      <rPr>
        <b/>
        <sz val="12"/>
        <rFont val="Arial"/>
        <family val="2"/>
      </rPr>
      <t>CS-100001155.</t>
    </r>
  </si>
  <si>
    <t xml:space="preserve">22 DE MAYO DE 2020 A LAS 15:26 P.M. </t>
  </si>
  <si>
    <t>CARPETA No. 01</t>
  </si>
  <si>
    <t>CARPETA No. 2</t>
  </si>
  <si>
    <t>ANEXO B PRESUPUESTO  CBA</t>
  </si>
  <si>
    <t>Hola de calculo diligenciada</t>
  </si>
  <si>
    <t>EN LA CARTA DE PRESENTACION DE LA PROPUESTA NO DICE EL NUMERO DE FOLIOS. ESTA FOLIADA ASI: PARTE 1 CARPETA 1 DEL FOLIO 001 AL 035; PARTE 2 CARPETA 1 DEL FOLIO 036 AL 136; PARTE 3 CARPETA 1 DEL FOLIO 209 AL 236; PARTE 4 CARPETA 1 DEL FOLIO 137 AL 208; PARTE 5 CARPETA 1 DEL FOLIO 237 AL 276; CONTIENE EN TOTAL 7 ARCHIVOS (PARTE 1 CARPETA1, PARTE 2 CARPETA 1, PARTE 3 CARPETA 1, PARTE 4 CARPETA 1, PARTE 5 CARPETA 1, OFERTA CARPETA 1; ANEXO G FORMULARIO DE EXPERIENCIA CBA CNVOCATORIA 008).</t>
  </si>
  <si>
    <t>ASEGURADORA SOLIDARIA DE COLOMBIA -NO. DE POLIZA  430-45-994000014496</t>
  </si>
  <si>
    <t>SE ENVIARON TRES CORREOS EN SIGUIENTE FECHA Y HORA: 22 DE MAYO DE 2020 A LAS : 15:28 P.M., 15:29 P.M.  Y 15:29</t>
  </si>
  <si>
    <t>CARPETA 1 PARTE 1</t>
  </si>
  <si>
    <t>PARTE 1 CARPETA 1</t>
  </si>
  <si>
    <t>1-35</t>
  </si>
  <si>
    <t>PARTE 2 CARPETA 1</t>
  </si>
  <si>
    <t>36-136</t>
  </si>
  <si>
    <t>PARTE 3 CARPETA 1</t>
  </si>
  <si>
    <t>209-236</t>
  </si>
  <si>
    <t>PARTE 4 CARPETA 1</t>
  </si>
  <si>
    <t>137-208</t>
  </si>
  <si>
    <t>PARTE 5 CARPETA 1</t>
  </si>
  <si>
    <t>237-276</t>
  </si>
  <si>
    <t>OFERTA CARPETA 1</t>
  </si>
  <si>
    <t xml:space="preserve">OFICIO REMISORIO DE OFERTA CARPETA 1 </t>
  </si>
  <si>
    <t>En constancia de lo anterior, se firma en Popayán a los veintiseis (26) días del mes de mayo de dos mil veinte (2020).</t>
  </si>
  <si>
    <t xml:space="preserve">Presidenta E., Junta de Licitaciones y Contratos </t>
  </si>
  <si>
    <t xml:space="preserve">Universidad del Cauca </t>
  </si>
  <si>
    <t>Elaboro: Maria Alejandra Valencia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</si>
</sst>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0.00\ _€_-;\-* #,##0.00\ _€_-;_-* &quot;-&quot;??\ _€_-;_-@_-"/>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 numFmtId="174" formatCode="_-* #,##0.00_-;\-* #,##0.00_-;_-* &quot;-&quot;_-;_-@_-"/>
    <numFmt numFmtId="175" formatCode="0.000"/>
    <numFmt numFmtId="176" formatCode="_-&quot;$&quot;* #,##0_-;\-&quot;$&quot;* #,##0_-;_-&quot;$&quot;* &quot;-&quot;??_-;_-@_-"/>
    <numFmt numFmtId="177" formatCode="_(* #,##0.00_);_(* \(#,##0.00\);_(* &quot;-&quot;??_);_(@_)"/>
    <numFmt numFmtId="178" formatCode="_(&quot;$&quot;\ * #,##0.00_);_(&quot;$&quot;\ * \(#,##0.00\);_(&quot;$&quot;\ * &quot;-&quot;??_);_(@_)"/>
    <numFmt numFmtId="179" formatCode="0.0000%"/>
    <numFmt numFmtId="180" formatCode="0.000%"/>
  </numFmts>
  <fonts count="60"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b/>
      <sz val="10"/>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b/>
      <sz val="14"/>
      <name val="Arial Narrow"/>
      <family val="2"/>
    </font>
    <font>
      <sz val="14"/>
      <name val="Arial Narrow"/>
      <family val="2"/>
    </font>
    <font>
      <b/>
      <sz val="14"/>
      <color rgb="FFFF0000"/>
      <name val="Arial Narrow"/>
      <family val="2"/>
    </font>
    <font>
      <sz val="10"/>
      <name val="Arial"/>
      <family val="2"/>
    </font>
    <font>
      <b/>
      <sz val="14"/>
      <color rgb="FF0070C0"/>
      <name val="Arial Narrow"/>
      <family val="2"/>
    </font>
    <font>
      <sz val="10"/>
      <name val="Arial"/>
      <family val="2"/>
    </font>
    <font>
      <sz val="11"/>
      <color theme="1"/>
      <name val="Arial Narrow"/>
      <family val="2"/>
    </font>
    <font>
      <b/>
      <sz val="10"/>
      <color theme="1"/>
      <name val="Calibri"/>
      <family val="2"/>
      <scheme val="minor"/>
    </font>
    <font>
      <b/>
      <sz val="11"/>
      <color theme="1"/>
      <name val="Arial"/>
      <family val="2"/>
    </font>
    <font>
      <sz val="11"/>
      <color indexed="8"/>
      <name val="Calibri"/>
      <family val="2"/>
    </font>
    <font>
      <sz val="11"/>
      <color rgb="FF000000"/>
      <name val="Calibri"/>
      <family val="2"/>
      <charset val="204"/>
    </font>
    <font>
      <b/>
      <sz val="11"/>
      <color theme="1"/>
      <name val="Calibri"/>
      <family val="2"/>
      <scheme val="minor"/>
    </font>
    <font>
      <sz val="11"/>
      <color theme="0"/>
      <name val="Calibri"/>
      <family val="2"/>
      <scheme val="minor"/>
    </font>
    <font>
      <sz val="11"/>
      <name val="Arial Narrow"/>
      <family val="2"/>
    </font>
    <font>
      <sz val="10"/>
      <color rgb="FFFF0000"/>
      <name val="Arial"/>
      <family val="2"/>
    </font>
    <font>
      <sz val="9"/>
      <color indexed="81"/>
      <name val="Tahoma"/>
      <family val="2"/>
    </font>
    <font>
      <b/>
      <sz val="9"/>
      <color indexed="81"/>
      <name val="Tahoma"/>
      <family val="2"/>
    </font>
    <font>
      <b/>
      <sz val="10"/>
      <color theme="1"/>
      <name val="Arial Narrow"/>
      <family val="2"/>
    </font>
    <font>
      <b/>
      <sz val="12"/>
      <color rgb="FF002060"/>
      <name val="Arial Narrow"/>
      <family val="2"/>
    </font>
    <font>
      <sz val="10"/>
      <color rgb="FFFF0000"/>
      <name val="Arial Narrow"/>
      <family val="2"/>
    </font>
    <font>
      <b/>
      <sz val="22"/>
      <name val="Arial"/>
      <family val="2"/>
    </font>
    <font>
      <b/>
      <sz val="22"/>
      <name val="Arial Narrow"/>
      <family val="2"/>
    </font>
    <font>
      <b/>
      <sz val="22"/>
      <color rgb="FF002060"/>
      <name val="Arial Narrow"/>
      <family val="2"/>
    </font>
    <font>
      <sz val="22"/>
      <name val="Arial Narrow"/>
      <family val="2"/>
    </font>
    <font>
      <sz val="22"/>
      <name val="Arial"/>
      <family val="2"/>
    </font>
    <font>
      <sz val="16"/>
      <name val="Arial Narrow"/>
      <family val="2"/>
    </font>
    <font>
      <b/>
      <sz val="16"/>
      <name val="Arial Narrow"/>
      <family val="2"/>
    </font>
    <font>
      <b/>
      <sz val="16"/>
      <name val="Arial"/>
      <family val="2"/>
    </font>
    <font>
      <b/>
      <sz val="12"/>
      <color theme="1"/>
      <name val="Arial"/>
      <family val="2"/>
    </font>
    <font>
      <sz val="12"/>
      <color theme="1"/>
      <name val="Arial"/>
      <family val="2"/>
    </font>
    <font>
      <b/>
      <sz val="20"/>
      <color theme="1"/>
      <name val="Arial"/>
      <family val="2"/>
    </font>
    <font>
      <b/>
      <sz val="20"/>
      <name val="Arial"/>
      <family val="2"/>
    </font>
    <font>
      <sz val="20"/>
      <color theme="1"/>
      <name val="Arial"/>
      <family val="2"/>
    </font>
    <font>
      <sz val="14"/>
      <color rgb="FFFF0000"/>
      <name val="Arial"/>
      <family val="2"/>
    </font>
    <font>
      <sz val="12"/>
      <color theme="1"/>
      <name val="Calibri"/>
      <family val="2"/>
      <scheme val="minor"/>
    </font>
    <font>
      <b/>
      <sz val="12"/>
      <color theme="1"/>
      <name val="Calibri"/>
      <family val="2"/>
      <scheme val="minor"/>
    </font>
    <font>
      <sz val="8"/>
      <color theme="1"/>
      <name val="Arial"/>
      <family val="2"/>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39997558519241921"/>
        <bgColor indexed="64"/>
      </patternFill>
    </fill>
  </fills>
  <borders count="5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126">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0" fillId="0" borderId="0" applyFont="0" applyFill="0" applyBorder="0" applyAlignment="0" applyProtection="0"/>
    <xf numFmtId="0" fontId="10"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18" fillId="0" borderId="0"/>
    <xf numFmtId="0" fontId="2" fillId="0" borderId="0"/>
    <xf numFmtId="0" fontId="19" fillId="0" borderId="0"/>
    <xf numFmtId="41" fontId="1" fillId="0" borderId="0" applyFont="0" applyFill="0" applyBorder="0" applyAlignment="0" applyProtection="0"/>
    <xf numFmtId="0" fontId="26" fillId="0" borderId="0"/>
    <xf numFmtId="0" fontId="28" fillId="0" borderId="0"/>
    <xf numFmtId="0" fontId="1" fillId="0" borderId="0"/>
    <xf numFmtId="177" fontId="2" fillId="0" borderId="0" applyFont="0" applyFill="0" applyBorder="0" applyAlignment="0" applyProtection="0"/>
    <xf numFmtId="43" fontId="1" fillId="0" borderId="0" applyFont="0" applyFill="0" applyBorder="0" applyAlignment="0" applyProtection="0"/>
    <xf numFmtId="171" fontId="2" fillId="0" borderId="0" applyFont="0" applyFill="0" applyBorder="0" applyAlignment="0" applyProtection="0"/>
    <xf numFmtId="42" fontId="1" fillId="0" borderId="0" applyFont="0" applyFill="0" applyBorder="0" applyAlignment="0" applyProtection="0"/>
    <xf numFmtId="178" fontId="32" fillId="0" borderId="0" applyFont="0" applyFill="0" applyBorder="0" applyAlignment="0" applyProtection="0"/>
    <xf numFmtId="0" fontId="33" fillId="0" borderId="0"/>
  </cellStyleXfs>
  <cellXfs count="509">
    <xf numFmtId="0" fontId="0" fillId="0" borderId="0" xfId="0"/>
    <xf numFmtId="0" fontId="8" fillId="0" borderId="0" xfId="0" applyFont="1" applyFill="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0" fontId="0" fillId="0" borderId="14" xfId="0" applyBorder="1"/>
    <xf numFmtId="0" fontId="0" fillId="0" borderId="15" xfId="0" applyBorder="1"/>
    <xf numFmtId="0" fontId="0" fillId="0" borderId="8" xfId="0" applyBorder="1"/>
    <xf numFmtId="0" fontId="2" fillId="2" borderId="15" xfId="0" applyFont="1" applyFill="1" applyBorder="1" applyAlignment="1">
      <alignment horizontal="center" vertical="center"/>
    </xf>
    <xf numFmtId="4" fontId="0" fillId="0" borderId="0" xfId="0" applyNumberFormat="1" applyFill="1" applyBorder="1"/>
    <xf numFmtId="0" fontId="2" fillId="0" borderId="8" xfId="0" applyFont="1" applyBorder="1" applyAlignment="1">
      <alignment horizontal="center"/>
    </xf>
    <xf numFmtId="0" fontId="2" fillId="0" borderId="15" xfId="0" applyFont="1" applyBorder="1"/>
    <xf numFmtId="9" fontId="0" fillId="0" borderId="0" xfId="110" applyFont="1" applyBorder="1"/>
    <xf numFmtId="0" fontId="0" fillId="0" borderId="8" xfId="0" applyFill="1" applyBorder="1"/>
    <xf numFmtId="0" fontId="0" fillId="0" borderId="12" xfId="0" applyBorder="1"/>
    <xf numFmtId="0" fontId="0" fillId="0" borderId="11" xfId="0" applyBorder="1"/>
    <xf numFmtId="0" fontId="2" fillId="2" borderId="12" xfId="0" applyFont="1" applyFill="1" applyBorder="1" applyAlignment="1">
      <alignment horizontal="center" vertical="center"/>
    </xf>
    <xf numFmtId="3" fontId="0" fillId="4" borderId="9" xfId="0" applyNumberFormat="1" applyFill="1" applyBorder="1"/>
    <xf numFmtId="0" fontId="0" fillId="0" borderId="0" xfId="0" applyFill="1" applyBorder="1"/>
    <xf numFmtId="0" fontId="0" fillId="0" borderId="15" xfId="0" applyFill="1" applyBorder="1"/>
    <xf numFmtId="0" fontId="0" fillId="0" borderId="11" xfId="0" applyFill="1" applyBorder="1"/>
    <xf numFmtId="0" fontId="0" fillId="0" borderId="13" xfId="0" applyFill="1" applyBorder="1"/>
    <xf numFmtId="0" fontId="12" fillId="0" borderId="0" xfId="0" applyFont="1" applyFill="1" applyBorder="1"/>
    <xf numFmtId="0" fontId="6" fillId="0" borderId="0" xfId="111" applyFont="1" applyFill="1" applyAlignment="1">
      <alignment vertical="center"/>
    </xf>
    <xf numFmtId="0" fontId="13" fillId="0" borderId="0" xfId="111" applyFont="1" applyFill="1" applyAlignment="1">
      <alignment vertical="center"/>
    </xf>
    <xf numFmtId="0" fontId="2" fillId="0" borderId="0" xfId="111" applyFont="1" applyFill="1" applyAlignment="1">
      <alignment vertical="center"/>
    </xf>
    <xf numFmtId="0" fontId="14" fillId="0" borderId="0" xfId="111" applyFont="1" applyFill="1" applyAlignment="1">
      <alignment vertical="center"/>
    </xf>
    <xf numFmtId="0" fontId="6" fillId="0" borderId="0" xfId="111" applyFont="1" applyFill="1" applyBorder="1" applyAlignment="1">
      <alignment vertical="center"/>
    </xf>
    <xf numFmtId="0" fontId="6" fillId="0" borderId="9" xfId="111" applyFont="1" applyFill="1" applyBorder="1" applyAlignment="1">
      <alignment vertical="center"/>
    </xf>
    <xf numFmtId="0" fontId="13" fillId="0" borderId="0" xfId="111" applyFont="1" applyFill="1"/>
    <xf numFmtId="0" fontId="13" fillId="0" borderId="0" xfId="111" applyFont="1" applyBorder="1" applyAlignment="1">
      <alignment horizontal="justify" vertical="justify"/>
    </xf>
    <xf numFmtId="0" fontId="14" fillId="0" borderId="0" xfId="111" applyFont="1" applyFill="1" applyAlignment="1">
      <alignment horizontal="center" vertical="center"/>
    </xf>
    <xf numFmtId="0" fontId="13" fillId="0" borderId="0" xfId="111" applyFont="1" applyFill="1" applyAlignment="1">
      <alignment horizontal="center" vertical="center"/>
    </xf>
    <xf numFmtId="0" fontId="13" fillId="0" borderId="0" xfId="111" applyFont="1" applyFill="1" applyAlignment="1">
      <alignment horizontal="justify" vertical="justify"/>
    </xf>
    <xf numFmtId="0" fontId="15" fillId="0" borderId="0" xfId="111" applyFont="1" applyFill="1" applyAlignment="1">
      <alignment horizontal="justify" vertical="justify"/>
    </xf>
    <xf numFmtId="0" fontId="14" fillId="0" borderId="0" xfId="111" applyFont="1" applyFill="1" applyAlignment="1">
      <alignment horizontal="justify" vertical="justify"/>
    </xf>
    <xf numFmtId="0" fontId="14" fillId="0" borderId="0" xfId="111" applyFont="1" applyFill="1" applyBorder="1" applyAlignment="1">
      <alignment horizontal="left" vertical="top"/>
    </xf>
    <xf numFmtId="0" fontId="12" fillId="0" borderId="0" xfId="111" applyFont="1" applyFill="1"/>
    <xf numFmtId="0" fontId="14" fillId="0" borderId="0" xfId="111" applyFont="1" applyFill="1"/>
    <xf numFmtId="9" fontId="5" fillId="0" borderId="0" xfId="110" applyFont="1" applyBorder="1"/>
    <xf numFmtId="3" fontId="0" fillId="0" borderId="0" xfId="0" applyNumberFormat="1" applyBorder="1"/>
    <xf numFmtId="0" fontId="0" fillId="0" borderId="17" xfId="0" applyBorder="1" applyAlignment="1">
      <alignment horizontal="center"/>
    </xf>
    <xf numFmtId="9" fontId="0" fillId="0" borderId="17" xfId="110" applyFont="1" applyBorder="1"/>
    <xf numFmtId="3" fontId="0" fillId="0" borderId="17" xfId="0" applyNumberFormat="1" applyBorder="1"/>
    <xf numFmtId="9" fontId="11" fillId="0" borderId="15" xfId="96" applyFont="1" applyFill="1" applyBorder="1"/>
    <xf numFmtId="0" fontId="14" fillId="0" borderId="19" xfId="111" applyFont="1" applyFill="1" applyBorder="1" applyAlignment="1">
      <alignment horizontal="center" vertical="center" wrapText="1"/>
    </xf>
    <xf numFmtId="170" fontId="14" fillId="0" borderId="19" xfId="111" applyNumberFormat="1" applyFont="1" applyFill="1" applyBorder="1" applyAlignment="1">
      <alignment horizontal="center" vertical="center" wrapText="1"/>
    </xf>
    <xf numFmtId="0" fontId="15" fillId="0" borderId="18" xfId="111" applyFont="1" applyFill="1" applyBorder="1" applyAlignment="1">
      <alignment horizontal="center" vertical="center"/>
    </xf>
    <xf numFmtId="0" fontId="6" fillId="0" borderId="0" xfId="111" applyFont="1" applyFill="1" applyBorder="1" applyAlignment="1">
      <alignment vertical="center" wrapText="1"/>
    </xf>
    <xf numFmtId="0" fontId="7" fillId="0" borderId="0" xfId="0" applyFont="1" applyFill="1" applyAlignment="1">
      <alignment horizontal="center" vertical="center"/>
    </xf>
    <xf numFmtId="0" fontId="15" fillId="0" borderId="19" xfId="111" applyFont="1" applyFill="1" applyBorder="1" applyAlignment="1">
      <alignment horizontal="center" vertical="center"/>
    </xf>
    <xf numFmtId="0" fontId="15" fillId="0" borderId="19" xfId="111" applyFont="1" applyFill="1" applyBorder="1" applyAlignment="1">
      <alignment horizontal="center" vertical="center" wrapText="1"/>
    </xf>
    <xf numFmtId="0" fontId="15" fillId="5" borderId="19" xfId="111" applyFont="1" applyFill="1" applyBorder="1" applyAlignment="1">
      <alignment horizontal="justify" vertical="center"/>
    </xf>
    <xf numFmtId="0" fontId="15" fillId="5" borderId="19" xfId="111" applyFont="1" applyFill="1" applyBorder="1" applyAlignment="1">
      <alignment horizontal="center" vertical="center" wrapText="1"/>
    </xf>
    <xf numFmtId="167" fontId="14" fillId="0" borderId="19" xfId="112" applyNumberFormat="1" applyFont="1" applyFill="1" applyBorder="1" applyAlignment="1">
      <alignment vertical="center" wrapText="1"/>
    </xf>
    <xf numFmtId="0" fontId="14" fillId="0" borderId="19" xfId="0" applyFont="1" applyFill="1" applyBorder="1" applyAlignment="1">
      <alignment horizontal="center" vertical="center"/>
    </xf>
    <xf numFmtId="0" fontId="15" fillId="5" borderId="19" xfId="111" applyFont="1" applyFill="1" applyBorder="1" applyAlignment="1">
      <alignment horizontal="left" vertical="center"/>
    </xf>
    <xf numFmtId="0" fontId="20" fillId="5" borderId="19" xfId="111" applyFont="1" applyFill="1" applyBorder="1" applyAlignment="1">
      <alignment horizontal="center" vertical="justify"/>
    </xf>
    <xf numFmtId="0" fontId="16" fillId="0" borderId="16" xfId="111" applyFont="1" applyFill="1" applyBorder="1" applyAlignment="1">
      <alignment horizontal="center" vertical="center"/>
    </xf>
    <xf numFmtId="0" fontId="13" fillId="6" borderId="19" xfId="111" applyFont="1" applyFill="1" applyBorder="1" applyAlignment="1">
      <alignment horizontal="left" vertical="center" wrapText="1"/>
    </xf>
    <xf numFmtId="0" fontId="12" fillId="0" borderId="0" xfId="111" applyFont="1" applyFill="1" applyAlignment="1">
      <alignment horizontal="center" vertical="center"/>
    </xf>
    <xf numFmtId="0" fontId="14" fillId="0" borderId="0" xfId="111" applyFont="1" applyFill="1" applyAlignment="1">
      <alignment horizontal="right" vertical="justify"/>
    </xf>
    <xf numFmtId="170" fontId="14" fillId="0" borderId="0" xfId="111" applyNumberFormat="1" applyFont="1" applyFill="1" applyAlignment="1">
      <alignment horizontal="center" vertical="center"/>
    </xf>
    <xf numFmtId="170" fontId="14" fillId="0" borderId="0" xfId="111" applyNumberFormat="1" applyFont="1" applyFill="1" applyAlignment="1">
      <alignment horizontal="justify" vertical="justify"/>
    </xf>
    <xf numFmtId="175" fontId="12" fillId="0" borderId="0" xfId="111" applyNumberFormat="1" applyFont="1" applyFill="1" applyAlignment="1">
      <alignment horizontal="center" vertical="center"/>
    </xf>
    <xf numFmtId="175" fontId="14" fillId="0" borderId="0" xfId="111" applyNumberFormat="1" applyFont="1" applyFill="1" applyAlignment="1">
      <alignment horizontal="center" vertical="center"/>
    </xf>
    <xf numFmtId="0" fontId="23" fillId="0" borderId="0" xfId="111" applyFont="1" applyFill="1" applyAlignment="1">
      <alignment horizontal="center" vertical="center"/>
    </xf>
    <xf numFmtId="1" fontId="23" fillId="0" borderId="0" xfId="111" applyNumberFormat="1" applyFont="1" applyFill="1" applyAlignment="1">
      <alignment horizontal="center" vertical="center"/>
    </xf>
    <xf numFmtId="175" fontId="12" fillId="0" borderId="0" xfId="111" applyNumberFormat="1" applyFont="1" applyFill="1" applyAlignment="1">
      <alignment horizontal="justify" vertical="justify"/>
    </xf>
    <xf numFmtId="0" fontId="12" fillId="0" borderId="0" xfId="111" applyFont="1" applyFill="1" applyAlignment="1">
      <alignment horizontal="justify" vertical="justify"/>
    </xf>
    <xf numFmtId="0" fontId="12" fillId="0" borderId="0" xfId="111" applyFont="1" applyFill="1" applyAlignment="1">
      <alignment vertical="center"/>
    </xf>
    <xf numFmtId="170" fontId="12" fillId="0" borderId="0" xfId="111" applyNumberFormat="1" applyFont="1" applyFill="1" applyAlignment="1">
      <alignment horizontal="justify" vertical="justify"/>
    </xf>
    <xf numFmtId="170" fontId="14" fillId="0" borderId="19" xfId="111" applyNumberFormat="1" applyFont="1" applyFill="1" applyBorder="1" applyAlignment="1">
      <alignment horizontal="center" vertical="justify"/>
    </xf>
    <xf numFmtId="170" fontId="24" fillId="0" borderId="19" xfId="111" applyNumberFormat="1" applyFont="1" applyFill="1" applyBorder="1" applyAlignment="1">
      <alignment horizontal="center" vertical="center"/>
    </xf>
    <xf numFmtId="0" fontId="24" fillId="0" borderId="19" xfId="111" applyNumberFormat="1" applyFont="1" applyFill="1" applyBorder="1" applyAlignment="1">
      <alignment horizontal="center" vertical="center"/>
    </xf>
    <xf numFmtId="0" fontId="24" fillId="0" borderId="19" xfId="111" applyFont="1" applyFill="1" applyBorder="1" applyAlignment="1">
      <alignment horizontal="center" vertical="center"/>
    </xf>
    <xf numFmtId="0" fontId="24" fillId="0" borderId="0" xfId="111" applyFont="1" applyFill="1" applyAlignment="1">
      <alignment horizontal="justify" vertical="justify"/>
    </xf>
    <xf numFmtId="2" fontId="25" fillId="0" borderId="19" xfId="111" applyNumberFormat="1" applyFont="1" applyFill="1" applyBorder="1" applyAlignment="1">
      <alignment horizontal="center" vertical="center"/>
    </xf>
    <xf numFmtId="2" fontId="23" fillId="0" borderId="19" xfId="111" applyNumberFormat="1" applyFont="1" applyFill="1" applyBorder="1" applyAlignment="1">
      <alignment horizontal="center" vertical="center"/>
    </xf>
    <xf numFmtId="0" fontId="8" fillId="0" borderId="17" xfId="0" applyFont="1" applyFill="1" applyBorder="1" applyAlignment="1">
      <alignment horizontal="center" vertical="center"/>
    </xf>
    <xf numFmtId="174" fontId="8" fillId="0" borderId="17" xfId="116" applyNumberFormat="1" applyFont="1" applyFill="1" applyBorder="1" applyAlignment="1">
      <alignment horizontal="center" vertical="center"/>
    </xf>
    <xf numFmtId="168" fontId="8" fillId="0" borderId="17" xfId="0" applyNumberFormat="1" applyFont="1" applyFill="1" applyBorder="1" applyAlignment="1">
      <alignment vertical="center"/>
    </xf>
    <xf numFmtId="170" fontId="27" fillId="0" borderId="19" xfId="111" applyNumberFormat="1" applyFont="1" applyFill="1" applyBorder="1" applyAlignment="1">
      <alignment horizontal="center" vertical="justify"/>
    </xf>
    <xf numFmtId="0" fontId="16" fillId="0" borderId="18" xfId="111" applyFont="1" applyFill="1" applyBorder="1" applyAlignment="1">
      <alignment horizontal="center" vertical="center"/>
    </xf>
    <xf numFmtId="0" fontId="16" fillId="0" borderId="18" xfId="111" applyFont="1" applyFill="1" applyBorder="1" applyAlignment="1">
      <alignment vertical="center"/>
    </xf>
    <xf numFmtId="0" fontId="16" fillId="0" borderId="16" xfId="111" applyFont="1" applyFill="1" applyBorder="1" applyAlignment="1">
      <alignment vertical="center"/>
    </xf>
    <xf numFmtId="0" fontId="16" fillId="0" borderId="10" xfId="111" applyFont="1" applyFill="1" applyBorder="1" applyAlignment="1">
      <alignment vertical="center"/>
    </xf>
    <xf numFmtId="0" fontId="23" fillId="2" borderId="17" xfId="111" applyFont="1" applyFill="1" applyBorder="1" applyAlignment="1">
      <alignment horizontal="center" vertical="center"/>
    </xf>
    <xf numFmtId="170" fontId="23" fillId="0" borderId="19" xfId="111" applyNumberFormat="1" applyFont="1" applyFill="1" applyBorder="1" applyAlignment="1">
      <alignment horizontal="center" vertical="justify"/>
    </xf>
    <xf numFmtId="0" fontId="0" fillId="2" borderId="1" xfId="0" applyFill="1" applyBorder="1" applyAlignment="1">
      <alignment horizontal="center"/>
    </xf>
    <xf numFmtId="0" fontId="2" fillId="2" borderId="1" xfId="0" applyFont="1" applyFill="1" applyBorder="1" applyAlignment="1">
      <alignment horizontal="center" vertical="center" wrapText="1"/>
    </xf>
    <xf numFmtId="166" fontId="29" fillId="0" borderId="0" xfId="1" applyNumberFormat="1" applyFont="1" applyBorder="1" applyAlignment="1">
      <alignment horizontal="center"/>
    </xf>
    <xf numFmtId="0" fontId="15" fillId="0" borderId="9" xfId="111" applyFont="1" applyFill="1" applyBorder="1" applyAlignment="1">
      <alignment vertical="center"/>
    </xf>
    <xf numFmtId="0" fontId="15" fillId="0" borderId="9" xfId="111" applyFont="1" applyFill="1" applyBorder="1" applyAlignment="1">
      <alignment vertical="justify"/>
    </xf>
    <xf numFmtId="0" fontId="2" fillId="0" borderId="0" xfId="111" applyBorder="1"/>
    <xf numFmtId="0" fontId="13" fillId="0" borderId="20" xfId="111" applyFont="1" applyFill="1" applyBorder="1" applyAlignment="1">
      <alignment horizontal="center" vertical="center"/>
    </xf>
    <xf numFmtId="0" fontId="13" fillId="0" borderId="20" xfId="111" applyFont="1" applyFill="1" applyBorder="1" applyAlignment="1">
      <alignment horizontal="justify" vertical="justify"/>
    </xf>
    <xf numFmtId="0" fontId="2" fillId="0" borderId="0" xfId="111"/>
    <xf numFmtId="0" fontId="15" fillId="0" borderId="10" xfId="111" applyFont="1" applyFill="1" applyBorder="1" applyAlignment="1">
      <alignment horizontal="center" vertical="center" wrapText="1"/>
    </xf>
    <xf numFmtId="0" fontId="15" fillId="0" borderId="20" xfId="111" applyFont="1" applyFill="1" applyBorder="1" applyAlignment="1">
      <alignment horizontal="center" vertical="center" wrapText="1"/>
    </xf>
    <xf numFmtId="0" fontId="14" fillId="0" borderId="20" xfId="111" applyFont="1" applyFill="1" applyBorder="1" applyAlignment="1">
      <alignment horizontal="center" vertical="center" wrapText="1"/>
    </xf>
    <xf numFmtId="0" fontId="30" fillId="0" borderId="20" xfId="0" applyFont="1" applyBorder="1" applyAlignment="1">
      <alignment horizontal="center" vertical="center" wrapText="1"/>
    </xf>
    <xf numFmtId="0" fontId="14" fillId="0" borderId="20" xfId="0" applyFont="1" applyFill="1" applyBorder="1" applyAlignment="1">
      <alignment horizontal="center" vertical="center"/>
    </xf>
    <xf numFmtId="0" fontId="15" fillId="3" borderId="12" xfId="111" applyFont="1" applyFill="1" applyBorder="1" applyAlignment="1">
      <alignment horizontal="center" vertical="center"/>
    </xf>
    <xf numFmtId="0" fontId="14" fillId="0" borderId="0" xfId="111" applyFont="1" applyFill="1" applyBorder="1" applyAlignment="1">
      <alignment horizontal="left" vertical="center"/>
    </xf>
    <xf numFmtId="0" fontId="12" fillId="0" borderId="0" xfId="111" applyFont="1" applyFill="1" applyAlignment="1">
      <alignment horizontal="justify" vertical="center"/>
    </xf>
    <xf numFmtId="0" fontId="12" fillId="0" borderId="0" xfId="111" applyFont="1"/>
    <xf numFmtId="0" fontId="15" fillId="0" borderId="9" xfId="111" applyFont="1" applyFill="1" applyBorder="1" applyAlignment="1">
      <alignment horizontal="center" vertical="justify"/>
    </xf>
    <xf numFmtId="0" fontId="13" fillId="0" borderId="21" xfId="111" applyFont="1" applyFill="1" applyBorder="1" applyAlignment="1">
      <alignment horizontal="center" vertical="justify"/>
    </xf>
    <xf numFmtId="0" fontId="2" fillId="0" borderId="0" xfId="111" applyAlignment="1">
      <alignment horizontal="center"/>
    </xf>
    <xf numFmtId="0" fontId="14" fillId="0" borderId="0" xfId="111" applyFont="1" applyFill="1" applyBorder="1" applyAlignment="1">
      <alignment horizontal="center" vertical="top"/>
    </xf>
    <xf numFmtId="0" fontId="12" fillId="0" borderId="0" xfId="111" applyFont="1" applyFill="1" applyAlignment="1">
      <alignment horizontal="center"/>
    </xf>
    <xf numFmtId="0" fontId="13" fillId="0" borderId="0" xfId="111" applyFont="1" applyFill="1" applyAlignment="1">
      <alignment horizontal="center"/>
    </xf>
    <xf numFmtId="0" fontId="13" fillId="4" borderId="20" xfId="111" applyFont="1" applyFill="1" applyBorder="1" applyAlignment="1">
      <alignment horizontal="left" vertical="center" wrapText="1"/>
    </xf>
    <xf numFmtId="0" fontId="16" fillId="0" borderId="18" xfId="111" applyFont="1" applyFill="1" applyBorder="1" applyAlignment="1">
      <alignment horizontal="center" vertical="center"/>
    </xf>
    <xf numFmtId="0" fontId="13" fillId="6" borderId="19" xfId="111" applyFont="1" applyFill="1" applyBorder="1" applyAlignment="1">
      <alignment horizontal="justify" vertical="center" wrapText="1"/>
    </xf>
    <xf numFmtId="0" fontId="6" fillId="0" borderId="0" xfId="111" applyFont="1" applyFill="1" applyBorder="1" applyAlignment="1">
      <alignment vertical="center" wrapText="1"/>
    </xf>
    <xf numFmtId="0" fontId="15" fillId="0" borderId="10" xfId="111" applyFont="1" applyFill="1" applyBorder="1" applyAlignment="1">
      <alignment horizontal="center" vertical="center"/>
    </xf>
    <xf numFmtId="0" fontId="13" fillId="0" borderId="10" xfId="111" applyFont="1" applyFill="1" applyBorder="1" applyAlignment="1">
      <alignment horizontal="center" vertical="center"/>
    </xf>
    <xf numFmtId="0" fontId="15" fillId="8" borderId="20" xfId="111" applyFont="1" applyFill="1" applyBorder="1" applyAlignment="1">
      <alignment vertical="center"/>
    </xf>
    <xf numFmtId="0" fontId="15" fillId="8" borderId="20" xfId="111" applyFont="1" applyFill="1" applyBorder="1" applyAlignment="1">
      <alignment vertical="justify"/>
    </xf>
    <xf numFmtId="0" fontId="15" fillId="8" borderId="24" xfId="111" applyFont="1" applyFill="1" applyBorder="1" applyAlignment="1">
      <alignment horizontal="center" vertical="justify"/>
    </xf>
    <xf numFmtId="0" fontId="14" fillId="8" borderId="20" xfId="111" applyFont="1" applyFill="1" applyBorder="1" applyAlignment="1">
      <alignment horizontal="center" vertical="center" wrapText="1"/>
    </xf>
    <xf numFmtId="0" fontId="15" fillId="8" borderId="23" xfId="111" applyFont="1" applyFill="1" applyBorder="1" applyAlignment="1">
      <alignment vertical="justify"/>
    </xf>
    <xf numFmtId="0" fontId="2" fillId="8" borderId="0" xfId="111" applyFill="1"/>
    <xf numFmtId="0" fontId="31" fillId="0" borderId="20" xfId="0" applyFont="1" applyBorder="1" applyAlignment="1">
      <alignment horizontal="center" vertical="center" wrapText="1"/>
    </xf>
    <xf numFmtId="168" fontId="14" fillId="0" borderId="19" xfId="112" applyNumberFormat="1" applyFont="1" applyFill="1" applyBorder="1" applyAlignment="1">
      <alignment horizontal="center" vertical="center" wrapText="1"/>
    </xf>
    <xf numFmtId="168" fontId="14" fillId="0" borderId="19" xfId="0" applyNumberFormat="1" applyFont="1" applyFill="1" applyBorder="1" applyAlignment="1">
      <alignment horizontal="center" vertical="center"/>
    </xf>
    <xf numFmtId="0" fontId="16" fillId="8" borderId="23" xfId="111" applyFont="1" applyFill="1" applyBorder="1" applyAlignment="1">
      <alignment vertical="justify"/>
    </xf>
    <xf numFmtId="0" fontId="7"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0" xfId="0" applyFont="1" applyFill="1" applyBorder="1" applyAlignment="1">
      <alignment horizontal="left" vertical="center"/>
    </xf>
    <xf numFmtId="0" fontId="8" fillId="0" borderId="20" xfId="0" applyFont="1" applyFill="1" applyBorder="1" applyAlignment="1">
      <alignment horizontal="center" vertical="center"/>
    </xf>
    <xf numFmtId="0" fontId="8" fillId="0" borderId="20" xfId="0" applyFont="1" applyFill="1" applyBorder="1" applyAlignment="1">
      <alignment horizontal="left" vertical="center" wrapText="1"/>
    </xf>
    <xf numFmtId="174" fontId="8" fillId="0" borderId="20" xfId="116" applyNumberFormat="1" applyFont="1" applyFill="1" applyBorder="1" applyAlignment="1">
      <alignment horizontal="center" vertical="center"/>
    </xf>
    <xf numFmtId="176" fontId="8" fillId="0" borderId="20" xfId="95" applyNumberFormat="1" applyFont="1" applyFill="1" applyBorder="1" applyAlignment="1">
      <alignment vertical="center"/>
    </xf>
    <xf numFmtId="0" fontId="5" fillId="0" borderId="27" xfId="109" applyNumberFormat="1" applyFont="1" applyBorder="1" applyAlignment="1">
      <alignment horizontal="center" vertical="center"/>
    </xf>
    <xf numFmtId="176" fontId="8" fillId="0" borderId="17" xfId="95" applyNumberFormat="1" applyFont="1" applyFill="1" applyBorder="1" applyAlignment="1">
      <alignment vertical="center"/>
    </xf>
    <xf numFmtId="0" fontId="8" fillId="0" borderId="17" xfId="0" applyFont="1" applyFill="1" applyBorder="1" applyAlignment="1">
      <alignment horizontal="left" vertical="center" wrapText="1"/>
    </xf>
    <xf numFmtId="168" fontId="8" fillId="0" borderId="20" xfId="0" applyNumberFormat="1" applyFont="1" applyFill="1" applyBorder="1" applyAlignment="1">
      <alignment vertical="center"/>
    </xf>
    <xf numFmtId="0" fontId="7" fillId="0" borderId="17" xfId="0" applyFont="1" applyFill="1" applyBorder="1" applyAlignment="1">
      <alignment horizontal="left" vertical="center"/>
    </xf>
    <xf numFmtId="168" fontId="7" fillId="0" borderId="17" xfId="0" applyNumberFormat="1" applyFont="1" applyFill="1" applyBorder="1" applyAlignment="1">
      <alignment vertical="center"/>
    </xf>
    <xf numFmtId="3" fontId="2" fillId="0" borderId="20" xfId="97" applyNumberFormat="1" applyFont="1" applyFill="1" applyBorder="1" applyAlignment="1">
      <alignment horizontal="right" vertical="center"/>
    </xf>
    <xf numFmtId="10" fontId="2" fillId="0" borderId="20" xfId="96" applyNumberFormat="1" applyFont="1" applyFill="1" applyBorder="1" applyAlignment="1">
      <alignment horizontal="center" vertical="center"/>
    </xf>
    <xf numFmtId="10" fontId="8" fillId="0" borderId="20" xfId="96" applyNumberFormat="1" applyFont="1" applyFill="1" applyBorder="1" applyAlignment="1">
      <alignment horizontal="center" vertical="center"/>
    </xf>
    <xf numFmtId="168" fontId="9" fillId="0" borderId="20" xfId="1" applyNumberFormat="1" applyFont="1" applyFill="1" applyBorder="1" applyAlignment="1">
      <alignment horizontal="left" vertical="center"/>
    </xf>
    <xf numFmtId="10" fontId="9" fillId="0" borderId="20" xfId="96" applyNumberFormat="1" applyFont="1" applyFill="1" applyBorder="1" applyAlignment="1">
      <alignment horizontal="center" vertical="center"/>
    </xf>
    <xf numFmtId="3" fontId="9" fillId="0" borderId="20" xfId="97" applyNumberFormat="1" applyFont="1" applyFill="1" applyBorder="1" applyAlignment="1">
      <alignment horizontal="left" vertical="center"/>
    </xf>
    <xf numFmtId="10" fontId="9" fillId="0" borderId="23" xfId="96" applyNumberFormat="1" applyFont="1" applyFill="1" applyBorder="1" applyAlignment="1">
      <alignment horizontal="center" vertical="center"/>
    </xf>
    <xf numFmtId="168" fontId="9" fillId="0" borderId="21" xfId="1" applyNumberFormat="1" applyFont="1" applyFill="1" applyBorder="1" applyAlignment="1">
      <alignment horizontal="left" vertical="center"/>
    </xf>
    <xf numFmtId="0" fontId="8" fillId="0" borderId="22" xfId="0" applyFont="1" applyFill="1" applyBorder="1" applyAlignment="1">
      <alignment horizontal="center" vertical="center"/>
    </xf>
    <xf numFmtId="9" fontId="8" fillId="0" borderId="20" xfId="96" applyFont="1" applyFill="1" applyBorder="1" applyAlignment="1">
      <alignment vertical="center"/>
    </xf>
    <xf numFmtId="0" fontId="7" fillId="0" borderId="20" xfId="0" applyFont="1" applyFill="1" applyBorder="1" applyAlignment="1">
      <alignment vertical="center"/>
    </xf>
    <xf numFmtId="0" fontId="7" fillId="0" borderId="17" xfId="0" applyFont="1" applyFill="1" applyBorder="1" applyAlignment="1">
      <alignment vertical="center"/>
    </xf>
    <xf numFmtId="10" fontId="7" fillId="0" borderId="17" xfId="96" applyNumberFormat="1" applyFont="1" applyFill="1" applyBorder="1" applyAlignment="1">
      <alignment vertical="center"/>
    </xf>
    <xf numFmtId="0" fontId="5" fillId="0" borderId="27" xfId="109" applyFont="1" applyBorder="1" applyAlignment="1">
      <alignment horizontal="center" vertical="center"/>
    </xf>
    <xf numFmtId="0" fontId="8" fillId="0" borderId="32" xfId="0" applyFont="1" applyFill="1" applyBorder="1" applyAlignment="1">
      <alignment horizontal="center" vertical="center"/>
    </xf>
    <xf numFmtId="0" fontId="8" fillId="0" borderId="32" xfId="0" applyFont="1" applyFill="1" applyBorder="1" applyAlignment="1">
      <alignment horizontal="left" vertical="center" wrapText="1"/>
    </xf>
    <xf numFmtId="174" fontId="8" fillId="0" borderId="32" xfId="116" applyNumberFormat="1" applyFont="1" applyFill="1" applyBorder="1" applyAlignment="1">
      <alignment horizontal="center" vertical="center"/>
    </xf>
    <xf numFmtId="176" fontId="8" fillId="0" borderId="32" xfId="95" applyNumberFormat="1" applyFont="1" applyFill="1" applyBorder="1" applyAlignment="1">
      <alignment vertical="center"/>
    </xf>
    <xf numFmtId="0" fontId="7" fillId="0" borderId="17" xfId="0" applyFont="1" applyFill="1" applyBorder="1" applyAlignment="1">
      <alignment horizontal="left" vertical="center" wrapText="1"/>
    </xf>
    <xf numFmtId="170" fontId="7" fillId="0" borderId="17" xfId="0" applyNumberFormat="1" applyFont="1" applyFill="1" applyBorder="1" applyAlignment="1">
      <alignment vertical="center"/>
    </xf>
    <xf numFmtId="170" fontId="8" fillId="0" borderId="20" xfId="0" applyNumberFormat="1" applyFont="1" applyFill="1" applyBorder="1" applyAlignment="1">
      <alignment vertical="center"/>
    </xf>
    <xf numFmtId="170" fontId="7" fillId="0" borderId="20" xfId="0" applyNumberFormat="1" applyFont="1" applyFill="1" applyBorder="1" applyAlignment="1">
      <alignment vertical="center"/>
    </xf>
    <xf numFmtId="9" fontId="8" fillId="0" borderId="17" xfId="96" applyFont="1" applyFill="1" applyBorder="1" applyAlignment="1">
      <alignment vertical="center"/>
    </xf>
    <xf numFmtId="170" fontId="21" fillId="7" borderId="27" xfId="109" applyNumberFormat="1" applyFont="1" applyFill="1" applyBorder="1" applyAlignment="1">
      <alignment horizontal="right" vertical="center"/>
    </xf>
    <xf numFmtId="179" fontId="8" fillId="0" borderId="17" xfId="96" applyNumberFormat="1" applyFont="1" applyFill="1" applyBorder="1" applyAlignment="1">
      <alignment vertical="center"/>
    </xf>
    <xf numFmtId="0" fontId="15" fillId="5" borderId="19" xfId="111" applyFont="1" applyFill="1" applyBorder="1" applyAlignment="1">
      <alignment horizontal="left" vertical="top"/>
    </xf>
    <xf numFmtId="0" fontId="6" fillId="0" borderId="0" xfId="111" applyFont="1" applyFill="1" applyBorder="1" applyAlignment="1">
      <alignment vertical="center" wrapText="1"/>
    </xf>
    <xf numFmtId="0" fontId="16" fillId="0" borderId="16" xfId="111" applyFont="1" applyFill="1" applyBorder="1" applyAlignment="1">
      <alignment horizontal="center" vertical="center"/>
    </xf>
    <xf numFmtId="168" fontId="14" fillId="0" borderId="32" xfId="112" applyNumberFormat="1" applyFont="1" applyFill="1" applyBorder="1" applyAlignment="1">
      <alignment horizontal="center" vertical="center" wrapText="1"/>
    </xf>
    <xf numFmtId="0" fontId="20" fillId="5" borderId="32" xfId="111" applyFont="1" applyFill="1" applyBorder="1" applyAlignment="1">
      <alignment horizontal="center" vertical="justify"/>
    </xf>
    <xf numFmtId="0" fontId="14" fillId="0" borderId="32" xfId="111" applyFont="1" applyFill="1" applyBorder="1" applyAlignment="1">
      <alignment horizontal="center" vertical="center" wrapText="1"/>
    </xf>
    <xf numFmtId="170" fontId="14" fillId="0" borderId="32" xfId="111" applyNumberFormat="1" applyFont="1" applyFill="1" applyBorder="1" applyAlignment="1">
      <alignment horizontal="center" vertical="center" wrapText="1"/>
    </xf>
    <xf numFmtId="0" fontId="34" fillId="0" borderId="0" xfId="0" applyFont="1" applyBorder="1"/>
    <xf numFmtId="0" fontId="17" fillId="0" borderId="0" xfId="0" applyFont="1" applyFill="1" applyBorder="1" applyAlignment="1">
      <alignment horizontal="center" vertical="center" wrapText="1"/>
    </xf>
    <xf numFmtId="0" fontId="9" fillId="0" borderId="13" xfId="0" applyFont="1" applyBorder="1"/>
    <xf numFmtId="0" fontId="34" fillId="0" borderId="7" xfId="0" applyFont="1" applyFill="1" applyBorder="1" applyAlignment="1">
      <alignment horizontal="center"/>
    </xf>
    <xf numFmtId="0" fontId="34" fillId="0" borderId="14" xfId="0" applyFont="1" applyFill="1" applyBorder="1"/>
    <xf numFmtId="0" fontId="34" fillId="0" borderId="0" xfId="0" applyFont="1"/>
    <xf numFmtId="0" fontId="34" fillId="0" borderId="13" xfId="0" applyFont="1" applyFill="1" applyBorder="1"/>
    <xf numFmtId="0" fontId="37" fillId="0" borderId="13" xfId="0" applyFont="1" applyBorder="1"/>
    <xf numFmtId="0" fontId="11" fillId="0" borderId="7" xfId="0" applyFont="1" applyFill="1" applyBorder="1" applyAlignment="1">
      <alignment horizontal="center"/>
    </xf>
    <xf numFmtId="0" fontId="11" fillId="0" borderId="14" xfId="0" applyFont="1" applyFill="1" applyBorder="1"/>
    <xf numFmtId="0" fontId="11" fillId="0" borderId="0" xfId="0" applyFont="1"/>
    <xf numFmtId="0" fontId="11" fillId="0" borderId="13" xfId="0" applyFont="1" applyFill="1" applyBorder="1"/>
    <xf numFmtId="0" fontId="34" fillId="0" borderId="17" xfId="0" applyFont="1" applyBorder="1" applyAlignment="1">
      <alignment horizontal="center"/>
    </xf>
    <xf numFmtId="3" fontId="34" fillId="0" borderId="1" xfId="0" applyNumberFormat="1" applyFont="1" applyBorder="1"/>
    <xf numFmtId="0" fontId="34" fillId="0" borderId="0" xfId="0" applyFont="1" applyBorder="1" applyAlignment="1">
      <alignment horizontal="center"/>
    </xf>
    <xf numFmtId="0" fontId="2" fillId="0" borderId="7" xfId="0" applyFont="1" applyBorder="1" applyAlignment="1">
      <alignment vertical="center" wrapText="1"/>
    </xf>
    <xf numFmtId="0" fontId="2" fillId="0" borderId="7" xfId="0" applyFont="1" applyBorder="1" applyAlignment="1">
      <alignment vertical="center"/>
    </xf>
    <xf numFmtId="173" fontId="0" fillId="0" borderId="7" xfId="1" applyNumberFormat="1" applyFont="1" applyBorder="1" applyAlignment="1">
      <alignment vertical="center"/>
    </xf>
    <xf numFmtId="0" fontId="2" fillId="0" borderId="0" xfId="0" applyFont="1" applyBorder="1" applyAlignment="1">
      <alignment vertical="center"/>
    </xf>
    <xf numFmtId="173" fontId="0" fillId="0" borderId="0" xfId="1" applyNumberFormat="1" applyFont="1" applyBorder="1" applyAlignment="1">
      <alignment vertical="center"/>
    </xf>
    <xf numFmtId="0" fontId="2" fillId="0" borderId="31" xfId="0" applyFont="1" applyBorder="1"/>
    <xf numFmtId="172" fontId="0" fillId="0" borderId="31" xfId="1" applyNumberFormat="1" applyFont="1" applyBorder="1"/>
    <xf numFmtId="0" fontId="0" fillId="0" borderId="31" xfId="0" applyBorder="1" applyAlignment="1">
      <alignment horizontal="center"/>
    </xf>
    <xf numFmtId="3" fontId="0" fillId="0" borderId="31" xfId="0" applyNumberFormat="1" applyBorder="1"/>
    <xf numFmtId="168" fontId="34" fillId="0" borderId="1" xfId="1" applyNumberFormat="1" applyFont="1" applyBorder="1" applyAlignment="1">
      <alignment horizontal="right"/>
    </xf>
    <xf numFmtId="168" fontId="0" fillId="0" borderId="1" xfId="1" applyNumberFormat="1" applyFont="1" applyBorder="1"/>
    <xf numFmtId="0" fontId="13" fillId="6" borderId="33" xfId="111" applyFont="1" applyFill="1" applyBorder="1" applyAlignment="1">
      <alignment horizontal="left" vertical="justify" wrapText="1"/>
    </xf>
    <xf numFmtId="0" fontId="13" fillId="6" borderId="19" xfId="0" applyFont="1" applyFill="1" applyBorder="1" applyAlignment="1">
      <alignment horizontal="justify" vertical="center" wrapText="1"/>
    </xf>
    <xf numFmtId="0" fontId="13" fillId="6" borderId="32" xfId="111" applyFont="1" applyFill="1" applyBorder="1" applyAlignment="1">
      <alignment horizontal="left" vertical="center" wrapText="1"/>
    </xf>
    <xf numFmtId="0" fontId="36" fillId="6" borderId="19" xfId="111" applyFont="1" applyFill="1" applyBorder="1" applyAlignment="1">
      <alignment horizontal="left" vertical="center" wrapText="1"/>
    </xf>
    <xf numFmtId="0" fontId="13" fillId="6" borderId="32" xfId="0" applyFont="1" applyFill="1" applyBorder="1" applyAlignment="1">
      <alignment horizontal="justify" vertical="center" wrapText="1"/>
    </xf>
    <xf numFmtId="0" fontId="14" fillId="0" borderId="32" xfId="0" applyFont="1" applyFill="1" applyBorder="1" applyAlignment="1">
      <alignment horizontal="center" vertical="center"/>
    </xf>
    <xf numFmtId="168" fontId="14" fillId="0" borderId="32" xfId="0" applyNumberFormat="1" applyFont="1" applyFill="1" applyBorder="1" applyAlignment="1">
      <alignment horizontal="center" vertical="center"/>
    </xf>
    <xf numFmtId="9" fontId="0" fillId="0" borderId="0" xfId="110" applyNumberFormat="1" applyFont="1" applyBorder="1"/>
    <xf numFmtId="9" fontId="11" fillId="0" borderId="15" xfId="96" applyNumberFormat="1" applyFont="1" applyFill="1" applyBorder="1"/>
    <xf numFmtId="170" fontId="0" fillId="0" borderId="0" xfId="0" applyNumberFormat="1" applyFill="1" applyBorder="1"/>
    <xf numFmtId="168" fontId="15" fillId="0" borderId="32" xfId="112" applyNumberFormat="1" applyFont="1" applyFill="1" applyBorder="1" applyAlignment="1">
      <alignment horizontal="center" vertical="center" wrapText="1"/>
    </xf>
    <xf numFmtId="9" fontId="14" fillId="0" borderId="32" xfId="96" applyFont="1" applyFill="1" applyBorder="1" applyAlignment="1">
      <alignment horizontal="center" vertical="center" wrapText="1"/>
    </xf>
    <xf numFmtId="180" fontId="11" fillId="0" borderId="15" xfId="96" applyNumberFormat="1" applyFont="1" applyFill="1" applyBorder="1"/>
    <xf numFmtId="180" fontId="0" fillId="0" borderId="0" xfId="110" applyNumberFormat="1" applyFont="1" applyBorder="1"/>
    <xf numFmtId="0" fontId="35" fillId="0" borderId="0" xfId="0" applyFont="1" applyBorder="1"/>
    <xf numFmtId="167" fontId="14" fillId="0" borderId="32" xfId="112" applyNumberFormat="1" applyFont="1" applyFill="1" applyBorder="1" applyAlignment="1">
      <alignment horizontal="center" vertical="center" wrapText="1"/>
    </xf>
    <xf numFmtId="0" fontId="6" fillId="0" borderId="0" xfId="111" applyFont="1" applyFill="1" applyBorder="1" applyAlignment="1">
      <alignment vertical="center" wrapText="1"/>
    </xf>
    <xf numFmtId="0" fontId="15" fillId="0" borderId="32" xfId="111" applyFont="1" applyFill="1" applyBorder="1" applyAlignment="1">
      <alignment horizontal="center" vertical="center" wrapText="1"/>
    </xf>
    <xf numFmtId="0" fontId="34" fillId="0" borderId="0" xfId="0" applyFont="1" applyBorder="1" applyAlignment="1">
      <alignment horizontal="center" vertical="center"/>
    </xf>
    <xf numFmtId="0" fontId="0" fillId="0" borderId="0" xfId="0" applyBorder="1" applyAlignment="1">
      <alignment horizontal="center" vertical="center"/>
    </xf>
    <xf numFmtId="0" fontId="15" fillId="0" borderId="0" xfId="111" applyFont="1" applyFill="1" applyAlignment="1">
      <alignment horizontal="center" vertical="justify"/>
    </xf>
    <xf numFmtId="0" fontId="6" fillId="0" borderId="0" xfId="111" applyFont="1" applyAlignment="1">
      <alignment vertical="center"/>
    </xf>
    <xf numFmtId="0" fontId="2" fillId="0" borderId="0" xfId="111" applyAlignment="1">
      <alignment vertical="center"/>
    </xf>
    <xf numFmtId="0" fontId="2" fillId="0" borderId="0" xfId="111" applyAlignment="1">
      <alignment horizontal="center" vertical="center"/>
    </xf>
    <xf numFmtId="0" fontId="2" fillId="0" borderId="0" xfId="111" applyAlignment="1">
      <alignment horizontal="justify" vertical="center"/>
    </xf>
    <xf numFmtId="0" fontId="13" fillId="0" borderId="32" xfId="111" applyFont="1" applyBorder="1" applyAlignment="1">
      <alignment horizontal="center" vertical="center"/>
    </xf>
    <xf numFmtId="0" fontId="13" fillId="0" borderId="32" xfId="111" applyFont="1" applyBorder="1" applyAlignment="1">
      <alignment horizontal="justify" vertical="center"/>
    </xf>
    <xf numFmtId="0" fontId="15" fillId="0" borderId="32" xfId="111" applyFont="1" applyBorder="1" applyAlignment="1">
      <alignment horizontal="center" vertical="center"/>
    </xf>
    <xf numFmtId="0" fontId="15" fillId="0" borderId="32" xfId="111" applyFont="1" applyBorder="1" applyAlignment="1">
      <alignment horizontal="center" vertical="center" wrapText="1"/>
    </xf>
    <xf numFmtId="0" fontId="15" fillId="0" borderId="16" xfId="111" applyFont="1" applyBorder="1" applyAlignment="1">
      <alignment horizontal="center" vertical="center"/>
    </xf>
    <xf numFmtId="167" fontId="15" fillId="0" borderId="32" xfId="120" applyNumberFormat="1" applyFont="1" applyFill="1" applyBorder="1" applyAlignment="1">
      <alignment horizontal="center" vertical="center" wrapText="1"/>
    </xf>
    <xf numFmtId="0" fontId="15" fillId="0" borderId="16" xfId="111" applyFont="1" applyBorder="1" applyAlignment="1">
      <alignment vertical="center"/>
    </xf>
    <xf numFmtId="0" fontId="15" fillId="0" borderId="35" xfId="111" applyFont="1" applyBorder="1" applyAlignment="1">
      <alignment horizontal="center" vertical="center"/>
    </xf>
    <xf numFmtId="0" fontId="13" fillId="0" borderId="36" xfId="111" applyFont="1" applyBorder="1" applyAlignment="1">
      <alignment horizontal="justify" vertical="center"/>
    </xf>
    <xf numFmtId="0" fontId="15" fillId="0" borderId="32" xfId="111" applyFont="1" applyBorder="1" applyAlignment="1">
      <alignment vertical="center" wrapText="1"/>
    </xf>
    <xf numFmtId="0" fontId="14" fillId="0" borderId="0" xfId="111" applyFont="1" applyAlignment="1">
      <alignment horizontal="center" vertical="center"/>
    </xf>
    <xf numFmtId="0" fontId="13" fillId="0" borderId="0" xfId="111" applyFont="1" applyAlignment="1">
      <alignment horizontal="center" vertical="center"/>
    </xf>
    <xf numFmtId="0" fontId="13" fillId="0" borderId="0" xfId="111" applyFont="1" applyAlignment="1">
      <alignment horizontal="justify" vertical="center"/>
    </xf>
    <xf numFmtId="0" fontId="14" fillId="0" borderId="0" xfId="111" applyFont="1" applyAlignment="1">
      <alignment vertical="center"/>
    </xf>
    <xf numFmtId="0" fontId="13" fillId="0" borderId="0" xfId="111" applyFont="1" applyAlignment="1">
      <alignment vertical="center"/>
    </xf>
    <xf numFmtId="0" fontId="42" fillId="0" borderId="0" xfId="111" applyFont="1" applyAlignment="1">
      <alignment horizontal="left" vertical="center"/>
    </xf>
    <xf numFmtId="0" fontId="14" fillId="0" borderId="0" xfId="111" applyFont="1" applyAlignment="1">
      <alignment horizontal="left" vertical="center"/>
    </xf>
    <xf numFmtId="0" fontId="12" fillId="0" borderId="0" xfId="111" applyFont="1" applyAlignment="1">
      <alignment vertical="center"/>
    </xf>
    <xf numFmtId="0" fontId="13" fillId="0" borderId="0" xfId="111" applyFont="1" applyAlignment="1">
      <alignment horizontal="justify" vertical="justify"/>
    </xf>
    <xf numFmtId="0" fontId="9" fillId="0" borderId="0" xfId="111" applyFont="1" applyAlignment="1">
      <alignment horizontal="left" vertical="center"/>
    </xf>
    <xf numFmtId="0" fontId="15" fillId="11" borderId="32" xfId="111" applyFont="1" applyFill="1" applyBorder="1" applyAlignment="1">
      <alignment horizontal="center" vertical="center"/>
    </xf>
    <xf numFmtId="0" fontId="41" fillId="0" borderId="32" xfId="111" applyFont="1" applyBorder="1" applyAlignment="1">
      <alignment horizontal="center" vertical="center" wrapText="1"/>
    </xf>
    <xf numFmtId="0" fontId="14" fillId="0" borderId="4" xfId="111" applyFont="1" applyBorder="1" applyAlignment="1">
      <alignment horizontal="center" vertical="center"/>
    </xf>
    <xf numFmtId="0" fontId="14" fillId="0" borderId="5" xfId="111" applyFont="1" applyBorder="1" applyAlignment="1">
      <alignment horizontal="center" vertical="center"/>
    </xf>
    <xf numFmtId="0" fontId="14" fillId="3" borderId="4" xfId="111" applyFont="1" applyFill="1" applyBorder="1" applyAlignment="1">
      <alignment horizontal="center" vertical="center"/>
    </xf>
    <xf numFmtId="0" fontId="14" fillId="3" borderId="6" xfId="111" applyFont="1" applyFill="1" applyBorder="1" applyAlignment="1">
      <alignment horizontal="center" vertical="center"/>
    </xf>
    <xf numFmtId="0" fontId="14" fillId="0" borderId="32" xfId="111" applyFont="1" applyBorder="1" applyAlignment="1">
      <alignment horizontal="center" vertical="center"/>
    </xf>
    <xf numFmtId="0" fontId="13" fillId="0" borderId="33" xfId="111" applyFont="1" applyBorder="1" applyAlignment="1">
      <alignment horizontal="center" vertical="center"/>
    </xf>
    <xf numFmtId="0" fontId="13" fillId="0" borderId="10" xfId="111" applyFont="1" applyBorder="1" applyAlignment="1">
      <alignment horizontal="center" vertical="center"/>
    </xf>
    <xf numFmtId="0" fontId="15" fillId="0" borderId="34" xfId="111" applyFont="1" applyBorder="1" applyAlignment="1">
      <alignment horizontal="center" vertical="center"/>
    </xf>
    <xf numFmtId="0" fontId="15" fillId="0" borderId="11" xfId="111" applyFont="1" applyBorder="1" applyAlignment="1">
      <alignment horizontal="center" vertical="center"/>
    </xf>
    <xf numFmtId="0" fontId="9" fillId="0" borderId="0" xfId="111" applyFont="1" applyAlignment="1">
      <alignment horizontal="left" vertical="center" wrapText="1"/>
    </xf>
    <xf numFmtId="0" fontId="2" fillId="0" borderId="0" xfId="111" applyFont="1" applyFill="1" applyAlignment="1">
      <alignment vertical="center"/>
    </xf>
    <xf numFmtId="0" fontId="6" fillId="0" borderId="0" xfId="111" applyFont="1" applyFill="1" applyAlignment="1">
      <alignment vertical="center"/>
    </xf>
    <xf numFmtId="0" fontId="16" fillId="0" borderId="33" xfId="111" applyFont="1" applyFill="1" applyBorder="1" applyAlignment="1">
      <alignment horizontal="center" vertical="center"/>
    </xf>
    <xf numFmtId="0" fontId="16" fillId="0" borderId="16" xfId="111" applyFont="1" applyFill="1" applyBorder="1" applyAlignment="1">
      <alignment horizontal="center" vertical="center"/>
    </xf>
    <xf numFmtId="0" fontId="16" fillId="0" borderId="10" xfId="111" applyFont="1" applyFill="1" applyBorder="1" applyAlignment="1">
      <alignment horizontal="center" vertical="center"/>
    </xf>
    <xf numFmtId="0" fontId="14" fillId="0" borderId="4" xfId="111" applyFont="1" applyFill="1" applyBorder="1" applyAlignment="1">
      <alignment horizontal="center" vertical="center"/>
    </xf>
    <xf numFmtId="0" fontId="14" fillId="0" borderId="5" xfId="111" applyFont="1" applyFill="1" applyBorder="1" applyAlignment="1">
      <alignment horizontal="center" vertical="center"/>
    </xf>
    <xf numFmtId="0" fontId="6" fillId="0" borderId="0" xfId="111" applyFont="1" applyFill="1" applyBorder="1" applyAlignment="1">
      <alignment vertical="center" wrapText="1"/>
    </xf>
    <xf numFmtId="0" fontId="15" fillId="0" borderId="18" xfId="111" applyFont="1" applyFill="1" applyBorder="1" applyAlignment="1">
      <alignment horizontal="center" vertical="center"/>
    </xf>
    <xf numFmtId="0" fontId="15" fillId="0" borderId="16" xfId="111" applyFont="1" applyFill="1" applyBorder="1" applyAlignment="1">
      <alignment horizontal="center" vertical="center"/>
    </xf>
    <xf numFmtId="0" fontId="15" fillId="0" borderId="10" xfId="111" applyFont="1" applyFill="1" applyBorder="1" applyAlignment="1">
      <alignment horizontal="center" vertical="center"/>
    </xf>
    <xf numFmtId="0" fontId="14" fillId="2" borderId="19" xfId="111" applyFont="1" applyFill="1" applyBorder="1" applyAlignment="1">
      <alignment horizontal="center" vertical="center"/>
    </xf>
    <xf numFmtId="0" fontId="15" fillId="2" borderId="19" xfId="111" applyFont="1" applyFill="1" applyBorder="1" applyAlignment="1">
      <alignment horizontal="center" vertical="center" wrapText="1"/>
    </xf>
    <xf numFmtId="0" fontId="14" fillId="2" borderId="19" xfId="111" applyFont="1" applyFill="1" applyBorder="1" applyAlignment="1">
      <alignment horizontal="center" vertical="center" wrapText="1"/>
    </xf>
    <xf numFmtId="0" fontId="14" fillId="10" borderId="4" xfId="111" applyFont="1" applyFill="1" applyBorder="1" applyAlignment="1">
      <alignment horizontal="center" vertical="center"/>
    </xf>
    <xf numFmtId="0" fontId="14" fillId="10" borderId="6" xfId="111" applyFont="1" applyFill="1" applyBorder="1" applyAlignment="1">
      <alignment horizontal="center" vertical="center"/>
    </xf>
    <xf numFmtId="0" fontId="14" fillId="9" borderId="4" xfId="111" applyFont="1" applyFill="1" applyBorder="1" applyAlignment="1">
      <alignment horizontal="center" vertical="center"/>
    </xf>
    <xf numFmtId="0" fontId="14" fillId="9" borderId="6" xfId="111" applyFont="1" applyFill="1" applyBorder="1" applyAlignment="1">
      <alignment horizontal="center" vertical="center"/>
    </xf>
    <xf numFmtId="0" fontId="17" fillId="0" borderId="8"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xf numFmtId="0" fontId="9" fillId="0" borderId="2" xfId="0" applyFont="1" applyBorder="1"/>
    <xf numFmtId="0" fontId="2" fillId="0" borderId="17" xfId="0" applyFont="1" applyBorder="1" applyAlignment="1">
      <alignment horizontal="left" vertical="center" wrapText="1"/>
    </xf>
    <xf numFmtId="0" fontId="2" fillId="0" borderId="17" xfId="0" applyFont="1" applyBorder="1" applyAlignment="1">
      <alignment horizontal="left" vertical="center"/>
    </xf>
    <xf numFmtId="168" fontId="0" fillId="0" borderId="17" xfId="1" applyNumberFormat="1" applyFont="1" applyBorder="1" applyAlignment="1">
      <alignment vertical="center"/>
    </xf>
    <xf numFmtId="0" fontId="2" fillId="0" borderId="3" xfId="0" applyFont="1" applyBorder="1"/>
    <xf numFmtId="0" fontId="2" fillId="0" borderId="2" xfId="0" applyFont="1" applyBorder="1"/>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9" fontId="0" fillId="0" borderId="23" xfId="96" applyFont="1" applyBorder="1" applyAlignment="1">
      <alignment vertical="center"/>
    </xf>
    <xf numFmtId="9" fontId="0" fillId="0" borderId="16" xfId="96" applyFont="1" applyBorder="1" applyAlignment="1">
      <alignment vertical="center"/>
    </xf>
    <xf numFmtId="9" fontId="0" fillId="0" borderId="10" xfId="96" applyFont="1" applyBorder="1" applyAlignment="1">
      <alignment vertical="center"/>
    </xf>
    <xf numFmtId="0" fontId="6" fillId="0" borderId="0" xfId="111" applyFont="1" applyFill="1" applyBorder="1" applyAlignment="1">
      <alignment wrapText="1"/>
    </xf>
    <xf numFmtId="0" fontId="13" fillId="2" borderId="20" xfId="111" applyFont="1" applyFill="1" applyBorder="1" applyAlignment="1">
      <alignment horizontal="center" vertical="justify" wrapText="1"/>
    </xf>
    <xf numFmtId="0" fontId="15" fillId="2" borderId="20" xfId="111" applyFont="1" applyFill="1" applyBorder="1" applyAlignment="1">
      <alignment horizontal="center" vertical="center" wrapText="1"/>
    </xf>
    <xf numFmtId="0" fontId="15" fillId="3" borderId="20" xfId="111" applyFont="1" applyFill="1" applyBorder="1" applyAlignment="1">
      <alignment horizontal="center" vertical="center" wrapText="1"/>
    </xf>
    <xf numFmtId="0" fontId="15" fillId="2" borderId="21" xfId="111"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3" borderId="21" xfId="111" applyFont="1" applyFill="1" applyBorder="1" applyAlignment="1">
      <alignment horizontal="center" vertical="center"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15" fillId="9" borderId="20" xfId="111" applyFont="1" applyFill="1" applyBorder="1" applyAlignment="1">
      <alignment horizontal="center" vertical="center" wrapText="1"/>
    </xf>
    <xf numFmtId="0" fontId="13" fillId="2" borderId="21" xfId="111" applyFont="1" applyFill="1" applyBorder="1" applyAlignment="1">
      <alignment horizontal="center" vertical="justify" wrapText="1"/>
    </xf>
    <xf numFmtId="0" fontId="5" fillId="2" borderId="25" xfId="0" applyFont="1" applyFill="1" applyBorder="1" applyAlignment="1">
      <alignment vertical="justify" wrapText="1"/>
    </xf>
    <xf numFmtId="0" fontId="5" fillId="2" borderId="22" xfId="0" applyFont="1" applyFill="1" applyBorder="1" applyAlignment="1">
      <alignment vertical="justify" wrapText="1"/>
    </xf>
    <xf numFmtId="0" fontId="5" fillId="2" borderId="25" xfId="0" applyFont="1" applyFill="1" applyBorder="1" applyAlignment="1">
      <alignment horizontal="center" vertical="justify" wrapText="1"/>
    </xf>
    <xf numFmtId="0" fontId="5" fillId="2" borderId="22" xfId="0" applyFont="1" applyFill="1" applyBorder="1" applyAlignment="1">
      <alignment horizontal="center" vertical="justify" wrapText="1"/>
    </xf>
    <xf numFmtId="0" fontId="13" fillId="0" borderId="23" xfId="111" applyFont="1" applyFill="1" applyBorder="1" applyAlignment="1">
      <alignment horizontal="center" vertical="center"/>
    </xf>
    <xf numFmtId="0" fontId="13" fillId="0" borderId="10" xfId="111" applyFont="1" applyFill="1" applyBorder="1" applyAlignment="1">
      <alignment horizontal="center" vertical="center"/>
    </xf>
    <xf numFmtId="0" fontId="15" fillId="0" borderId="7" xfId="111" applyFont="1" applyFill="1" applyBorder="1" applyAlignment="1">
      <alignment horizontal="center" vertical="center"/>
    </xf>
    <xf numFmtId="0" fontId="15" fillId="0" borderId="9" xfId="111" applyFont="1" applyFill="1" applyBorder="1" applyAlignment="1">
      <alignment horizontal="center" vertical="center"/>
    </xf>
    <xf numFmtId="0" fontId="15" fillId="0" borderId="24" xfId="111" applyFont="1" applyFill="1" applyBorder="1" applyAlignment="1">
      <alignment horizontal="center" vertical="center" wrapText="1"/>
    </xf>
    <xf numFmtId="0" fontId="15" fillId="0" borderId="12" xfId="111"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10" fontId="22" fillId="0" borderId="28" xfId="110" applyNumberFormat="1" applyFont="1" applyBorder="1" applyAlignment="1">
      <alignment horizontal="center" vertical="center"/>
    </xf>
    <xf numFmtId="10" fontId="22" fillId="0" borderId="29" xfId="110" applyNumberFormat="1" applyFont="1" applyBorder="1" applyAlignment="1">
      <alignment horizontal="center" vertical="center"/>
    </xf>
    <xf numFmtId="10" fontId="22" fillId="0" borderId="30" xfId="110" applyNumberFormat="1" applyFont="1" applyBorder="1" applyAlignment="1">
      <alignment horizontal="center" vertical="center"/>
    </xf>
    <xf numFmtId="0" fontId="7" fillId="0" borderId="23" xfId="0" applyFont="1" applyFill="1" applyBorder="1" applyAlignment="1">
      <alignment horizontal="center" vertical="center"/>
    </xf>
    <xf numFmtId="0" fontId="7" fillId="0" borderId="10" xfId="0" applyFont="1" applyFill="1" applyBorder="1" applyAlignment="1">
      <alignment horizontal="center" vertical="center"/>
    </xf>
    <xf numFmtId="17" fontId="7" fillId="0" borderId="20" xfId="0" applyNumberFormat="1" applyFont="1" applyFill="1" applyBorder="1" applyAlignment="1">
      <alignment horizontal="center" vertical="center"/>
    </xf>
    <xf numFmtId="0" fontId="6" fillId="0" borderId="0" xfId="0" applyFont="1" applyAlignment="1">
      <alignment vertical="center"/>
    </xf>
    <xf numFmtId="0" fontId="43" fillId="0" borderId="0" xfId="0" applyFont="1" applyAlignment="1">
      <alignment horizontal="center" vertical="center"/>
    </xf>
    <xf numFmtId="0" fontId="13" fillId="0" borderId="0" xfId="0" applyFont="1" applyAlignment="1">
      <alignment vertical="center"/>
    </xf>
    <xf numFmtId="0" fontId="43" fillId="0" borderId="9" xfId="0" applyFont="1" applyBorder="1" applyAlignment="1">
      <alignment horizontal="center" vertical="center"/>
    </xf>
    <xf numFmtId="0" fontId="43" fillId="0" borderId="31" xfId="0" applyFont="1" applyBorder="1" applyAlignment="1">
      <alignment horizontal="center" vertical="center"/>
    </xf>
    <xf numFmtId="0" fontId="43" fillId="0" borderId="21" xfId="0" applyFont="1" applyBorder="1" applyAlignment="1">
      <alignment horizontal="center" vertical="center" wrapText="1"/>
    </xf>
    <xf numFmtId="0" fontId="43" fillId="0" borderId="31" xfId="0" applyFont="1" applyBorder="1" applyAlignment="1">
      <alignment horizontal="center" vertical="center" wrapText="1"/>
    </xf>
    <xf numFmtId="0" fontId="44" fillId="0" borderId="33" xfId="0" applyFont="1" applyBorder="1" applyAlignment="1">
      <alignment horizontal="center" vertical="center"/>
    </xf>
    <xf numFmtId="0" fontId="44" fillId="0" borderId="32" xfId="0" applyFont="1" applyBorder="1" applyAlignment="1">
      <alignment horizontal="center" vertical="justify"/>
    </xf>
    <xf numFmtId="0" fontId="44" fillId="0" borderId="21" xfId="0" applyFont="1" applyBorder="1" applyAlignment="1">
      <alignment horizontal="center" vertical="justify"/>
    </xf>
    <xf numFmtId="0" fontId="44" fillId="0" borderId="22" xfId="0" applyFont="1" applyBorder="1" applyAlignment="1">
      <alignment horizontal="center" vertical="justify"/>
    </xf>
    <xf numFmtId="0" fontId="13" fillId="0" borderId="0" xfId="0" applyFont="1"/>
    <xf numFmtId="0" fontId="44" fillId="0" borderId="16" xfId="0" applyFont="1" applyBorder="1" applyAlignment="1">
      <alignment horizontal="center" vertical="center"/>
    </xf>
    <xf numFmtId="0" fontId="44" fillId="0" borderId="10" xfId="0" applyFont="1" applyBorder="1" applyAlignment="1">
      <alignment horizontal="center" vertical="center"/>
    </xf>
    <xf numFmtId="0" fontId="45" fillId="0" borderId="21" xfId="0" applyFont="1" applyBorder="1" applyAlignment="1">
      <alignment horizontal="center" vertical="center" wrapText="1"/>
    </xf>
    <xf numFmtId="0" fontId="45" fillId="0" borderId="22" xfId="0" applyFont="1" applyBorder="1" applyAlignment="1">
      <alignment horizontal="center" vertical="center" wrapText="1"/>
    </xf>
    <xf numFmtId="0" fontId="45" fillId="0" borderId="32" xfId="0" applyFont="1" applyBorder="1" applyAlignment="1">
      <alignment horizontal="center" vertical="center" wrapText="1"/>
    </xf>
    <xf numFmtId="0" fontId="44" fillId="0" borderId="32" xfId="0" applyFont="1" applyBorder="1" applyAlignment="1">
      <alignment horizontal="center" vertical="center"/>
    </xf>
    <xf numFmtId="0" fontId="44" fillId="0" borderId="32" xfId="0" applyFont="1" applyBorder="1" applyAlignment="1">
      <alignment horizontal="center" vertical="center" wrapText="1"/>
    </xf>
    <xf numFmtId="0" fontId="44" fillId="0" borderId="33" xfId="0" applyFont="1" applyBorder="1" applyAlignment="1">
      <alignment horizontal="center" vertical="center"/>
    </xf>
    <xf numFmtId="0" fontId="45" fillId="11" borderId="21" xfId="0" applyFont="1" applyFill="1" applyBorder="1" applyAlignment="1">
      <alignment horizontal="center" vertical="center" wrapText="1"/>
    </xf>
    <xf numFmtId="0" fontId="45" fillId="11" borderId="31" xfId="0" applyFont="1" applyFill="1" applyBorder="1" applyAlignment="1">
      <alignment horizontal="center" vertical="center" wrapText="1"/>
    </xf>
    <xf numFmtId="0" fontId="46" fillId="6" borderId="32" xfId="0" applyFont="1" applyFill="1" applyBorder="1" applyAlignment="1">
      <alignment vertical="center"/>
    </xf>
    <xf numFmtId="0" fontId="46" fillId="12" borderId="32" xfId="0" applyFont="1" applyFill="1" applyBorder="1" applyAlignment="1">
      <alignment horizontal="center" vertical="center"/>
    </xf>
    <xf numFmtId="0" fontId="46" fillId="12" borderId="32" xfId="0" applyFont="1" applyFill="1" applyBorder="1" applyAlignment="1">
      <alignment vertical="center"/>
    </xf>
    <xf numFmtId="0" fontId="44" fillId="0" borderId="10" xfId="0" applyFont="1" applyBorder="1" applyAlignment="1">
      <alignment horizontal="center" vertical="center"/>
    </xf>
    <xf numFmtId="0" fontId="44" fillId="9" borderId="32" xfId="0" applyFont="1" applyFill="1" applyBorder="1" applyAlignment="1">
      <alignment horizontal="center" vertical="center"/>
    </xf>
    <xf numFmtId="0" fontId="46" fillId="12" borderId="32" xfId="0" applyFont="1" applyFill="1" applyBorder="1" applyAlignment="1">
      <alignment vertical="center" wrapText="1"/>
    </xf>
    <xf numFmtId="0" fontId="46" fillId="6" borderId="32" xfId="0" applyFont="1" applyFill="1" applyBorder="1" applyAlignment="1">
      <alignment vertical="center" wrapText="1"/>
    </xf>
    <xf numFmtId="0" fontId="46" fillId="12" borderId="32" xfId="0" applyFont="1" applyFill="1" applyBorder="1" applyAlignment="1">
      <alignment horizontal="center" vertical="center" wrapText="1"/>
    </xf>
    <xf numFmtId="170" fontId="44" fillId="0" borderId="32" xfId="0" applyNumberFormat="1" applyFont="1" applyBorder="1" applyAlignment="1">
      <alignment horizontal="center" vertical="center" wrapText="1"/>
    </xf>
    <xf numFmtId="0" fontId="44" fillId="9" borderId="32" xfId="0" applyFont="1" applyFill="1" applyBorder="1" applyAlignment="1">
      <alignment vertical="center"/>
    </xf>
    <xf numFmtId="0" fontId="46" fillId="6" borderId="33" xfId="0" applyFont="1" applyFill="1" applyBorder="1" applyAlignment="1">
      <alignment vertical="center" wrapText="1"/>
    </xf>
    <xf numFmtId="0" fontId="46" fillId="12" borderId="33" xfId="0" applyFont="1" applyFill="1" applyBorder="1" applyAlignment="1">
      <alignment horizontal="center" vertical="center" wrapText="1"/>
    </xf>
    <xf numFmtId="0" fontId="46" fillId="12" borderId="33" xfId="0" applyFont="1" applyFill="1" applyBorder="1" applyAlignment="1">
      <alignment vertical="center" wrapText="1"/>
    </xf>
    <xf numFmtId="0" fontId="47" fillId="0" borderId="10" xfId="0" applyFont="1" applyBorder="1" applyAlignment="1">
      <alignment vertical="center"/>
    </xf>
    <xf numFmtId="0" fontId="46" fillId="6" borderId="33" xfId="0" applyFont="1" applyFill="1" applyBorder="1" applyAlignment="1">
      <alignment vertical="center"/>
    </xf>
    <xf numFmtId="0" fontId="46" fillId="12" borderId="33" xfId="0" applyFont="1" applyFill="1" applyBorder="1" applyAlignment="1">
      <alignment horizontal="center" vertical="center"/>
    </xf>
    <xf numFmtId="0" fontId="46" fillId="12" borderId="33" xfId="0" applyFont="1" applyFill="1" applyBorder="1" applyAlignment="1">
      <alignment vertical="center"/>
    </xf>
    <xf numFmtId="0" fontId="44" fillId="0" borderId="32" xfId="0" applyFont="1" applyBorder="1" applyAlignment="1">
      <alignment horizontal="center" vertical="center"/>
    </xf>
    <xf numFmtId="0" fontId="44" fillId="3" borderId="32" xfId="0" applyFont="1" applyFill="1" applyBorder="1" applyAlignment="1">
      <alignment horizontal="center" vertical="center"/>
    </xf>
    <xf numFmtId="0" fontId="44" fillId="13" borderId="21" xfId="0" applyFont="1" applyFill="1" applyBorder="1" applyAlignment="1">
      <alignment horizontal="center" vertical="center"/>
    </xf>
    <xf numFmtId="0" fontId="44" fillId="13" borderId="22" xfId="0" applyFont="1" applyFill="1" applyBorder="1" applyAlignment="1">
      <alignment horizontal="center" vertical="center"/>
    </xf>
    <xf numFmtId="0" fontId="14" fillId="0" borderId="0" xfId="0" applyFont="1" applyAlignment="1">
      <alignment horizontal="center" vertical="center"/>
    </xf>
    <xf numFmtId="0" fontId="48" fillId="0" borderId="0" xfId="0" applyFont="1" applyAlignment="1">
      <alignment horizontal="center" vertical="center"/>
    </xf>
    <xf numFmtId="0" fontId="48" fillId="0" borderId="0" xfId="0" applyFont="1" applyAlignment="1">
      <alignment horizontal="justify" vertical="justify"/>
    </xf>
    <xf numFmtId="0" fontId="48" fillId="0" borderId="0" xfId="0" applyFont="1" applyAlignment="1">
      <alignment horizontal="center" vertical="justify"/>
    </xf>
    <xf numFmtId="0" fontId="49" fillId="0" borderId="0" xfId="0" applyFont="1" applyAlignment="1">
      <alignment horizontal="center" vertical="justify"/>
    </xf>
    <xf numFmtId="0" fontId="49" fillId="0" borderId="0" xfId="0" applyFont="1" applyAlignment="1">
      <alignment horizontal="justify" vertical="justify"/>
    </xf>
    <xf numFmtId="0" fontId="49" fillId="0" borderId="0" xfId="0" applyFont="1" applyAlignment="1">
      <alignment horizontal="center" vertical="center"/>
    </xf>
    <xf numFmtId="0" fontId="49" fillId="0" borderId="0" xfId="0" applyFont="1" applyAlignment="1">
      <alignment horizontal="left" vertical="top"/>
    </xf>
    <xf numFmtId="0" fontId="49" fillId="0" borderId="0" xfId="0" applyFont="1" applyAlignment="1">
      <alignment horizontal="center" vertical="top"/>
    </xf>
    <xf numFmtId="0" fontId="50" fillId="0" borderId="0" xfId="0" applyFont="1"/>
    <xf numFmtId="0" fontId="50" fillId="0" borderId="0" xfId="0" applyFont="1" applyAlignment="1">
      <alignment horizontal="center"/>
    </xf>
    <xf numFmtId="0" fontId="49" fillId="0" borderId="0" xfId="0" applyFont="1"/>
    <xf numFmtId="0" fontId="48" fillId="0" borderId="0" xfId="0" applyFont="1"/>
    <xf numFmtId="0" fontId="48" fillId="0" borderId="0" xfId="0" applyFont="1" applyAlignment="1">
      <alignment horizontal="center"/>
    </xf>
    <xf numFmtId="0" fontId="15" fillId="0" borderId="0" xfId="0" applyFont="1" applyAlignment="1">
      <alignment horizontal="justify" vertical="justify"/>
    </xf>
    <xf numFmtId="0" fontId="13" fillId="0" borderId="0" xfId="0" applyFont="1" applyAlignment="1">
      <alignment horizontal="center" vertical="center"/>
    </xf>
    <xf numFmtId="0" fontId="14" fillId="0" borderId="0" xfId="0" applyFont="1" applyAlignment="1">
      <alignment horizontal="left" vertical="top"/>
    </xf>
    <xf numFmtId="0" fontId="14" fillId="0" borderId="0" xfId="0" applyFont="1" applyAlignment="1">
      <alignment horizontal="center" vertical="top"/>
    </xf>
    <xf numFmtId="0" fontId="12" fillId="0" borderId="0" xfId="0" applyFont="1"/>
    <xf numFmtId="0" fontId="12" fillId="0" borderId="0" xfId="0" applyFont="1" applyAlignment="1">
      <alignment horizontal="center"/>
    </xf>
    <xf numFmtId="0" fontId="14" fillId="0" borderId="0" xfId="0" applyFont="1"/>
    <xf numFmtId="0" fontId="14" fillId="0" borderId="0" xfId="0" applyFont="1" applyAlignment="1">
      <alignment horizontal="center"/>
    </xf>
    <xf numFmtId="0" fontId="13" fillId="0" borderId="0" xfId="0" applyFont="1" applyAlignment="1">
      <alignment horizontal="justify" vertical="justify"/>
    </xf>
    <xf numFmtId="0" fontId="13" fillId="0" borderId="0" xfId="0" applyFont="1" applyAlignment="1">
      <alignment horizontal="center" vertical="justify"/>
    </xf>
    <xf numFmtId="0" fontId="15" fillId="0" borderId="0" xfId="0" applyFont="1" applyAlignment="1">
      <alignment horizontal="center" vertical="justify"/>
    </xf>
    <xf numFmtId="0" fontId="8" fillId="0" borderId="0" xfId="0" applyFont="1" applyAlignment="1">
      <alignment horizontal="center" vertical="center"/>
    </xf>
    <xf numFmtId="0" fontId="8" fillId="0" borderId="0" xfId="0" applyFont="1"/>
    <xf numFmtId="0" fontId="8" fillId="0" borderId="0" xfId="0" applyFont="1" applyAlignment="1">
      <alignment horizontal="center" vertical="center" wrapText="1"/>
    </xf>
    <xf numFmtId="0" fontId="8" fillId="0" borderId="0" xfId="0" applyFont="1" applyAlignment="1">
      <alignment wrapText="1"/>
    </xf>
    <xf numFmtId="0" fontId="8" fillId="0" borderId="0" xfId="0" applyFont="1" applyAlignment="1">
      <alignment vertical="center"/>
    </xf>
    <xf numFmtId="0" fontId="51" fillId="0" borderId="21" xfId="0" applyFont="1" applyBorder="1" applyAlignment="1">
      <alignment horizontal="center" vertical="center" wrapText="1"/>
    </xf>
    <xf numFmtId="0" fontId="51" fillId="0" borderId="31" xfId="0" applyFont="1" applyBorder="1" applyAlignment="1">
      <alignment horizontal="center" vertical="center" wrapText="1"/>
    </xf>
    <xf numFmtId="0" fontId="51" fillId="0" borderId="22" xfId="0" applyFont="1" applyBorder="1" applyAlignment="1">
      <alignment horizontal="center" vertical="center" wrapText="1"/>
    </xf>
    <xf numFmtId="0" fontId="52" fillId="0" borderId="0" xfId="0" applyFont="1" applyAlignment="1">
      <alignment vertical="center"/>
    </xf>
    <xf numFmtId="0" fontId="52" fillId="0" borderId="0" xfId="0" applyFont="1" applyAlignment="1">
      <alignment vertical="center" wrapText="1"/>
    </xf>
    <xf numFmtId="0" fontId="52" fillId="0" borderId="0" xfId="0" applyFont="1" applyAlignment="1">
      <alignment horizontal="left" vertical="center" wrapText="1"/>
    </xf>
    <xf numFmtId="0" fontId="53" fillId="0" borderId="32" xfId="0" applyFont="1" applyBorder="1" applyAlignment="1">
      <alignment horizontal="center" vertical="center" wrapText="1"/>
    </xf>
    <xf numFmtId="0" fontId="53" fillId="0" borderId="21" xfId="0" applyFont="1" applyBorder="1" applyAlignment="1">
      <alignment horizontal="left" vertical="center" wrapText="1"/>
    </xf>
    <xf numFmtId="0" fontId="53" fillId="0" borderId="31" xfId="0" applyFont="1" applyBorder="1" applyAlignment="1">
      <alignment horizontal="left" vertical="center" wrapText="1"/>
    </xf>
    <xf numFmtId="0" fontId="53" fillId="0" borderId="22" xfId="0" applyFont="1" applyBorder="1" applyAlignment="1">
      <alignment horizontal="left" vertical="center" wrapText="1"/>
    </xf>
    <xf numFmtId="0" fontId="55" fillId="0" borderId="32" xfId="0" applyFont="1" applyBorder="1" applyAlignment="1">
      <alignment horizontal="left" vertical="center" wrapText="1"/>
    </xf>
    <xf numFmtId="0" fontId="55" fillId="0" borderId="21" xfId="0" applyFont="1" applyBorder="1" applyAlignment="1">
      <alignment horizontal="left" vertical="center" wrapText="1"/>
    </xf>
    <xf numFmtId="0" fontId="55" fillId="0" borderId="31" xfId="0" applyFont="1" applyBorder="1" applyAlignment="1">
      <alignment horizontal="left" vertical="center" wrapText="1"/>
    </xf>
    <xf numFmtId="0" fontId="55" fillId="0" borderId="22" xfId="0" applyFont="1" applyBorder="1" applyAlignment="1">
      <alignment horizontal="left" vertical="center" wrapText="1"/>
    </xf>
    <xf numFmtId="0" fontId="54" fillId="12" borderId="21" xfId="0" applyFont="1" applyFill="1" applyBorder="1" applyAlignment="1">
      <alignment horizontal="left" vertical="center"/>
    </xf>
    <xf numFmtId="0" fontId="54" fillId="12" borderId="31" xfId="0" applyFont="1" applyFill="1" applyBorder="1" applyAlignment="1">
      <alignment horizontal="left" vertical="center"/>
    </xf>
    <xf numFmtId="0" fontId="54" fillId="12" borderId="22" xfId="0" applyFont="1" applyFill="1" applyBorder="1" applyAlignment="1">
      <alignment horizontal="left" vertical="center"/>
    </xf>
    <xf numFmtId="0" fontId="51" fillId="0" borderId="37" xfId="0" applyFont="1" applyBorder="1" applyAlignment="1">
      <alignment horizontal="center" vertical="center" wrapText="1"/>
    </xf>
    <xf numFmtId="0" fontId="51" fillId="0" borderId="10" xfId="0" applyFont="1" applyBorder="1" applyAlignment="1">
      <alignment vertical="center"/>
    </xf>
    <xf numFmtId="0" fontId="51" fillId="12" borderId="10" xfId="0" applyFont="1" applyFill="1" applyBorder="1" applyAlignment="1">
      <alignment horizontal="center" vertical="center" wrapText="1"/>
    </xf>
    <xf numFmtId="0" fontId="51" fillId="0" borderId="10" xfId="0" applyFont="1" applyBorder="1" applyAlignment="1">
      <alignment horizontal="center" wrapText="1"/>
    </xf>
    <xf numFmtId="0" fontId="51" fillId="0" borderId="12" xfId="0" applyFont="1" applyBorder="1" applyAlignment="1">
      <alignment horizontal="center" vertical="center"/>
    </xf>
    <xf numFmtId="0" fontId="51" fillId="0" borderId="9" xfId="0" applyFont="1" applyBorder="1" applyAlignment="1">
      <alignment horizontal="center" vertical="center"/>
    </xf>
    <xf numFmtId="0" fontId="51" fillId="0" borderId="38" xfId="0" applyFont="1" applyBorder="1" applyAlignment="1">
      <alignment horizontal="center" vertical="center"/>
    </xf>
    <xf numFmtId="0" fontId="51" fillId="0" borderId="39" xfId="0" applyFont="1" applyBorder="1" applyAlignment="1">
      <alignment horizontal="center" vertical="center" wrapText="1"/>
    </xf>
    <xf numFmtId="0" fontId="51" fillId="0" borderId="40" xfId="0" applyFont="1" applyBorder="1" applyAlignment="1">
      <alignment vertical="center"/>
    </xf>
    <xf numFmtId="0" fontId="51" fillId="12" borderId="40" xfId="0" applyFont="1" applyFill="1" applyBorder="1" applyAlignment="1">
      <alignment horizontal="center" vertical="center" wrapText="1"/>
    </xf>
    <xf numFmtId="0" fontId="51" fillId="0" borderId="40" xfId="0" applyFont="1" applyBorder="1" applyAlignment="1">
      <alignment horizontal="center" vertical="center" wrapText="1"/>
    </xf>
    <xf numFmtId="0" fontId="51" fillId="12" borderId="40" xfId="0" applyFont="1" applyFill="1" applyBorder="1" applyAlignment="1">
      <alignment horizontal="center" vertical="center" wrapText="1"/>
    </xf>
    <xf numFmtId="0" fontId="51" fillId="0" borderId="41" xfId="0" applyFont="1" applyBorder="1" applyAlignment="1">
      <alignment horizontal="center" vertical="center" wrapText="1"/>
    </xf>
    <xf numFmtId="0" fontId="51" fillId="0" borderId="42" xfId="0" applyFont="1" applyBorder="1" applyAlignment="1">
      <alignment horizontal="center" vertical="center" wrapText="1"/>
    </xf>
    <xf numFmtId="0" fontId="51" fillId="0" borderId="43" xfId="0" applyFont="1" applyBorder="1" applyAlignment="1">
      <alignment vertical="center" wrapText="1"/>
    </xf>
    <xf numFmtId="0" fontId="8" fillId="0" borderId="43" xfId="0" applyFont="1" applyBorder="1" applyAlignment="1">
      <alignment horizontal="center" vertical="center" wrapText="1"/>
    </xf>
    <xf numFmtId="0" fontId="52" fillId="0" borderId="43" xfId="0" applyFont="1" applyBorder="1" applyAlignment="1">
      <alignment horizontal="center" vertical="center"/>
    </xf>
    <xf numFmtId="0" fontId="52" fillId="0" borderId="43" xfId="0" applyFont="1" applyBorder="1" applyAlignment="1">
      <alignment horizontal="center" vertical="center" wrapText="1"/>
    </xf>
    <xf numFmtId="49" fontId="52" fillId="0" borderId="43" xfId="0" applyNumberFormat="1" applyFont="1" applyBorder="1" applyAlignment="1">
      <alignment horizontal="center" vertical="center" wrapText="1"/>
    </xf>
    <xf numFmtId="0" fontId="52" fillId="0" borderId="44" xfId="0" applyFont="1" applyBorder="1" applyAlignment="1">
      <alignment horizontal="center" vertical="center" wrapText="1"/>
    </xf>
    <xf numFmtId="0" fontId="51" fillId="0" borderId="45" xfId="0" applyFont="1" applyBorder="1" applyAlignment="1">
      <alignment horizontal="center" vertical="center" wrapText="1"/>
    </xf>
    <xf numFmtId="0" fontId="51" fillId="0" borderId="46" xfId="0" applyFont="1" applyBorder="1" applyAlignment="1">
      <alignment horizontal="center" vertical="center" wrapText="1"/>
    </xf>
    <xf numFmtId="0" fontId="8" fillId="0" borderId="46" xfId="0" applyFont="1" applyBorder="1" applyAlignment="1">
      <alignment horizontal="center" vertical="center" wrapText="1"/>
    </xf>
    <xf numFmtId="0" fontId="52" fillId="0" borderId="46" xfId="0" applyFont="1" applyBorder="1" applyAlignment="1">
      <alignment horizontal="center" vertical="center" wrapText="1"/>
    </xf>
    <xf numFmtId="0" fontId="52" fillId="0" borderId="47" xfId="0" applyFont="1" applyBorder="1" applyAlignment="1">
      <alignment horizontal="center" vertical="center" wrapText="1"/>
    </xf>
    <xf numFmtId="49" fontId="52" fillId="0" borderId="47" xfId="0" applyNumberFormat="1" applyFont="1" applyBorder="1" applyAlignment="1">
      <alignment horizontal="center" vertical="center" wrapText="1"/>
    </xf>
    <xf numFmtId="0" fontId="52" fillId="0" borderId="48" xfId="0" applyFont="1" applyBorder="1" applyAlignment="1">
      <alignment horizontal="center" vertical="center" wrapText="1"/>
    </xf>
    <xf numFmtId="0" fontId="51" fillId="0" borderId="49" xfId="0" applyFont="1" applyBorder="1" applyAlignment="1">
      <alignment horizontal="center" vertical="center" wrapText="1"/>
    </xf>
    <xf numFmtId="0" fontId="51" fillId="0" borderId="16" xfId="0" applyFont="1" applyBorder="1" applyAlignment="1">
      <alignment horizontal="center" vertical="center" wrapText="1"/>
    </xf>
    <xf numFmtId="0" fontId="8" fillId="0" borderId="16"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32" xfId="0" applyFont="1" applyBorder="1" applyAlignment="1">
      <alignment horizontal="center" vertical="center" wrapText="1"/>
    </xf>
    <xf numFmtId="0" fontId="52" fillId="0" borderId="50" xfId="0" applyFont="1" applyBorder="1" applyAlignment="1">
      <alignment horizontal="center" vertical="center" wrapText="1"/>
    </xf>
    <xf numFmtId="0" fontId="51" fillId="0" borderId="51" xfId="0" applyFont="1" applyBorder="1" applyAlignment="1">
      <alignment horizontal="center" vertical="center" wrapText="1"/>
    </xf>
    <xf numFmtId="0" fontId="51" fillId="0" borderId="35" xfId="0" applyFont="1" applyBorder="1" applyAlignment="1">
      <alignment horizontal="center" vertical="center" wrapText="1"/>
    </xf>
    <xf numFmtId="0" fontId="8" fillId="0" borderId="35" xfId="0" applyFont="1" applyBorder="1" applyAlignment="1">
      <alignment horizontal="center" vertical="center" wrapText="1"/>
    </xf>
    <xf numFmtId="0" fontId="52" fillId="0" borderId="35" xfId="0" applyFont="1" applyBorder="1" applyAlignment="1">
      <alignment horizontal="center" vertical="center" wrapText="1"/>
    </xf>
    <xf numFmtId="0" fontId="52" fillId="0" borderId="40" xfId="0" applyFont="1" applyBorder="1" applyAlignment="1">
      <alignment horizontal="center" vertical="center" wrapText="1"/>
    </xf>
    <xf numFmtId="0" fontId="52" fillId="0" borderId="41" xfId="0" applyFont="1" applyBorder="1" applyAlignment="1">
      <alignment horizontal="center" vertical="center" wrapText="1"/>
    </xf>
    <xf numFmtId="0" fontId="51" fillId="0" borderId="43" xfId="0" applyFont="1" applyBorder="1" applyAlignment="1">
      <alignment horizontal="center" vertical="center" wrapText="1"/>
    </xf>
    <xf numFmtId="0" fontId="52" fillId="0" borderId="46" xfId="0" applyFont="1" applyBorder="1" applyAlignment="1">
      <alignment horizontal="center" vertical="center"/>
    </xf>
    <xf numFmtId="0" fontId="52" fillId="0" borderId="16" xfId="0" applyFont="1" applyBorder="1" applyAlignment="1">
      <alignment horizontal="center" vertical="center"/>
    </xf>
    <xf numFmtId="0" fontId="52" fillId="0" borderId="35" xfId="0" applyFont="1" applyBorder="1" applyAlignment="1">
      <alignment horizontal="center" vertical="center"/>
    </xf>
    <xf numFmtId="0" fontId="52" fillId="0" borderId="10" xfId="0" applyFont="1" applyBorder="1" applyAlignment="1">
      <alignment horizontal="center" vertical="center" wrapText="1"/>
    </xf>
    <xf numFmtId="0" fontId="52" fillId="0" borderId="33" xfId="0" applyFont="1" applyBorder="1" applyAlignment="1">
      <alignment horizontal="center" vertical="center" wrapText="1"/>
    </xf>
    <xf numFmtId="0" fontId="56" fillId="12" borderId="52" xfId="0" applyFont="1" applyFill="1" applyBorder="1" applyAlignment="1">
      <alignment horizontal="center" vertical="center" wrapText="1"/>
    </xf>
    <xf numFmtId="0" fontId="52" fillId="0" borderId="35" xfId="0" applyFont="1" applyBorder="1" applyAlignment="1">
      <alignment horizontal="center" vertical="center" wrapText="1"/>
    </xf>
    <xf numFmtId="0" fontId="52" fillId="0" borderId="53"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52" xfId="0" applyFont="1" applyBorder="1" applyAlignment="1">
      <alignment horizontal="center" vertical="center" wrapText="1"/>
    </xf>
    <xf numFmtId="0" fontId="51"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center" vertical="center"/>
    </xf>
    <xf numFmtId="0" fontId="57" fillId="0" borderId="0" xfId="0" applyFont="1"/>
    <xf numFmtId="0" fontId="52" fillId="0" borderId="0" xfId="0" applyFont="1" applyAlignment="1">
      <alignment horizontal="justify" vertical="center"/>
    </xf>
    <xf numFmtId="0" fontId="52" fillId="0" borderId="0" xfId="0" applyFont="1" applyAlignment="1">
      <alignment horizontal="justify"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57" fillId="0" borderId="0" xfId="0" applyFont="1" applyAlignment="1">
      <alignment wrapText="1"/>
    </xf>
    <xf numFmtId="0" fontId="57" fillId="0" borderId="0" xfId="0" applyFont="1" applyAlignment="1">
      <alignment vertical="center"/>
    </xf>
    <xf numFmtId="0" fontId="52" fillId="0" borderId="0" xfId="0" applyFont="1" applyAlignment="1">
      <alignment horizontal="center" vertical="center"/>
    </xf>
    <xf numFmtId="0" fontId="52" fillId="0" borderId="0" xfId="0" applyFont="1"/>
    <xf numFmtId="0" fontId="52" fillId="0" borderId="0" xfId="0" applyFont="1" applyAlignment="1">
      <alignment horizontal="center" vertical="center" wrapText="1"/>
    </xf>
    <xf numFmtId="0" fontId="52" fillId="0" borderId="0" xfId="0" applyFont="1" applyAlignment="1">
      <alignment wrapText="1"/>
    </xf>
    <xf numFmtId="0" fontId="51" fillId="0" borderId="0" xfId="0" applyFont="1" applyAlignment="1">
      <alignment horizontal="left" vertical="center"/>
    </xf>
    <xf numFmtId="0" fontId="58" fillId="0" borderId="0" xfId="0" applyFont="1" applyAlignment="1">
      <alignment wrapText="1"/>
    </xf>
    <xf numFmtId="0" fontId="7" fillId="0" borderId="0" xfId="0" applyFont="1" applyAlignment="1">
      <alignment horizontal="left"/>
    </xf>
    <xf numFmtId="0" fontId="52" fillId="0" borderId="0" xfId="0" applyFont="1" applyAlignment="1">
      <alignment horizontal="left" vertical="center" wrapText="1"/>
    </xf>
    <xf numFmtId="0" fontId="52" fillId="0" borderId="0" xfId="0" applyFont="1" applyAlignment="1">
      <alignment horizontal="left" vertical="center"/>
    </xf>
    <xf numFmtId="0" fontId="52" fillId="0" borderId="0" xfId="0" applyFont="1" applyAlignment="1">
      <alignment horizontal="left" vertical="center"/>
    </xf>
    <xf numFmtId="0" fontId="59" fillId="0" borderId="0" xfId="0" applyFont="1" applyAlignment="1">
      <alignment horizontal="left" vertical="center" wrapText="1"/>
    </xf>
    <xf numFmtId="0" fontId="7" fillId="0" borderId="0" xfId="0" applyFont="1" applyAlignment="1">
      <alignment vertical="center"/>
    </xf>
    <xf numFmtId="0" fontId="7" fillId="0" borderId="0" xfId="0" applyFont="1" applyAlignment="1">
      <alignment horizontal="left" vertical="center"/>
    </xf>
    <xf numFmtId="0" fontId="0" fillId="0" borderId="0" xfId="0" applyAlignment="1">
      <alignment wrapText="1"/>
    </xf>
    <xf numFmtId="0" fontId="7" fillId="0" borderId="0" xfId="0" applyFont="1"/>
    <xf numFmtId="0" fontId="8" fillId="0" borderId="0" xfId="0" applyFont="1" applyAlignment="1">
      <alignment horizontal="left" vertical="center"/>
    </xf>
    <xf numFmtId="0" fontId="58" fillId="0" borderId="0" xfId="0" applyFont="1"/>
    <xf numFmtId="0" fontId="58" fillId="0" borderId="0" xfId="0" applyFont="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44" fillId="9" borderId="21" xfId="0" applyFont="1" applyFill="1" applyBorder="1" applyAlignment="1">
      <alignment horizontal="center" vertical="center"/>
    </xf>
    <xf numFmtId="0" fontId="44" fillId="9" borderId="22" xfId="0" applyFont="1" applyFill="1" applyBorder="1" applyAlignment="1">
      <alignment horizontal="center" vertical="center"/>
    </xf>
  </cellXfs>
  <cellStyles count="12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3" builtinId="8" hidden="1"/>
    <cellStyle name="Hipervínculo" xfId="98" builtinId="8" hidden="1"/>
    <cellStyle name="Hipervínculo" xfId="100" builtinId="8" hidden="1"/>
    <cellStyle name="Hipervínculo" xfId="102" builtinId="8" hidden="1"/>
    <cellStyle name="Hipervínculo" xfId="10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4"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Millares" xfId="1" builtinId="3"/>
    <cellStyle name="Millares [0] 2" xfId="116" xr:uid="{00000000-0005-0000-0000-000065000000}"/>
    <cellStyle name="Millares 2" xfId="112" xr:uid="{00000000-0005-0000-0000-000066000000}"/>
    <cellStyle name="Millares 2 2" xfId="120" xr:uid="{00000000-0005-0000-0000-000067000000}"/>
    <cellStyle name="Millares 2 2 4" xfId="122" xr:uid="{00000000-0005-0000-0000-000068000000}"/>
    <cellStyle name="Millares 3" xfId="121" xr:uid="{00000000-0005-0000-0000-000069000000}"/>
    <cellStyle name="Moneda" xfId="95" builtinId="4"/>
    <cellStyle name="Moneda [0] 2" xfId="92" xr:uid="{00000000-0005-0000-0000-00006B000000}"/>
    <cellStyle name="Moneda [0] 3" xfId="123" xr:uid="{00000000-0005-0000-0000-00006C000000}"/>
    <cellStyle name="Moneda 10 2" xfId="124" xr:uid="{00000000-0005-0000-0000-00006D000000}"/>
    <cellStyle name="Moneda 2" xfId="107" xr:uid="{00000000-0005-0000-0000-00006E000000}"/>
    <cellStyle name="Normal" xfId="0" builtinId="0"/>
    <cellStyle name="Normal 10" xfId="111" xr:uid="{00000000-0005-0000-0000-000070000000}"/>
    <cellStyle name="Normal 14" xfId="109" xr:uid="{00000000-0005-0000-0000-000071000000}"/>
    <cellStyle name="Normal 15" xfId="119" xr:uid="{00000000-0005-0000-0000-000072000000}"/>
    <cellStyle name="Normal 16" xfId="125" xr:uid="{00000000-0005-0000-0000-000073000000}"/>
    <cellStyle name="Normal 2" xfId="97" xr:uid="{00000000-0005-0000-0000-000074000000}"/>
    <cellStyle name="Normal 3" xfId="108" xr:uid="{00000000-0005-0000-0000-000075000000}"/>
    <cellStyle name="Normal 4" xfId="113" xr:uid="{00000000-0005-0000-0000-000076000000}"/>
    <cellStyle name="Normal 4 2" xfId="114" xr:uid="{00000000-0005-0000-0000-000077000000}"/>
    <cellStyle name="Normal 5" xfId="115" xr:uid="{00000000-0005-0000-0000-000078000000}"/>
    <cellStyle name="Normal 6" xfId="117" xr:uid="{00000000-0005-0000-0000-000079000000}"/>
    <cellStyle name="Normal 7" xfId="118" xr:uid="{00000000-0005-0000-0000-00007A000000}"/>
    <cellStyle name="Porcentaje" xfId="96" builtinId="5"/>
    <cellStyle name="Porcentaje 3" xfId="110" xr:uid="{00000000-0005-0000-0000-00007C000000}"/>
    <cellStyle name="Porcentual 2" xfId="106" xr:uid="{00000000-0005-0000-0000-00007D000000}"/>
  </cellStyles>
  <dxfs count="28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8"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95250</xdr:rowOff>
    </xdr:from>
    <xdr:to>
      <xdr:col>2</xdr:col>
      <xdr:colOff>1222375</xdr:colOff>
      <xdr:row>1</xdr:row>
      <xdr:rowOff>1000125</xdr:rowOff>
    </xdr:to>
    <xdr:pic>
      <xdr:nvPicPr>
        <xdr:cNvPr id="2" name="Imagen 7" descr="Descripción: logo-unicauca">
          <a:extLst>
            <a:ext uri="{FF2B5EF4-FFF2-40B4-BE49-F238E27FC236}">
              <a16:creationId xmlns:a16="http://schemas.microsoft.com/office/drawing/2014/main" id="{DE03BD34-C6EE-434C-B510-5A8E688A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5717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24946</xdr:colOff>
      <xdr:row>7</xdr:row>
      <xdr:rowOff>73087</xdr:rowOff>
    </xdr:from>
    <xdr:to>
      <xdr:col>2</xdr:col>
      <xdr:colOff>1196861</xdr:colOff>
      <xdr:row>7</xdr:row>
      <xdr:rowOff>1329532</xdr:rowOff>
    </xdr:to>
    <xdr:pic>
      <xdr:nvPicPr>
        <xdr:cNvPr id="3" name="Imagen 7" descr="Descripción: logo-unicauca">
          <a:extLst>
            <a:ext uri="{FF2B5EF4-FFF2-40B4-BE49-F238E27FC236}">
              <a16:creationId xmlns:a16="http://schemas.microsoft.com/office/drawing/2014/main" id="{31C0633D-5CEB-4C52-AD97-5B6F17DFFF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11562"/>
          <a:ext cx="1171915" cy="1256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uminacion%20estadio\PRESUPUEST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idor\50129%20fonade%20zona%20sur\Users\adolfo\Desktop\PRESUPUESTO%20INGENI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50129%20fonade%20zona%20sur\Users\adolfo\Desktop\ING%20INGENIRIA%20S.A\B7A%20-Cancha%20750\3.%20Dise&#241;o%20Hidrosanitario\SABANA_PRESUPUESTO_CanchaMultiple_900_08sep20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VILLA%20TAKOA\Presupuesto\APUS%20VILLA%20TAKO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mangaritab\Downloads\PRESUPUESTOS%2017%20-%2010%20-%202013\21-PRESUPUESTO%20EL%20CARMEN%20-%20YARIMA\Gepa\PRECIOS%20INVIAS\apus%20febrero%20de%202012%20-%20GRUPO%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Users\USUARIO\Downloads\apus%20febrero%202012%20BOYACA%20(1)\apus%20febrero%20de%202012%20-%20GRUPO%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sers\Cristian\AppData\Local\Temp\PRESUPUESTO%20PROYECTO%203%20AULAS%201%20PISO%20INCHUCHAL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01%20VICERRECTORIA\02%20RESIDENCIAS%20UNIVERSITARIAS\DEFINITIVO_RESIDENCIA_UNIVERSITARIAS\28%20EVALUACION%20FINAL%20TECNICA%20-%20FINANCIERA%20-%20JURIDICA%20LP%20No.%2028-2017%20formula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ervidor\50129%20fonade%20zona%20sur\Users\adolfo\Downloads\1409-2012_Presupuesto_75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Planeacion2\Downloads\Users\adolfo\Desktop\ING%20INGENIRIA%20S.A\3.%20GRUPO%20B\B06A-CUBIERTA%20DEPORTIVA%20750m\7.%20Presupuesto\09112012_Versi&#243;n_03\Z_Alta_750M&#178;\0911-2012_Presupuesto_750%20_Alta_Suelo%20AB_V0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Users\Planeacion2\Downloads\ENTIDADES%20TERRITORIALES\Popay&#225;n\Popay&#225;n%20062\G4-062-05\1.3%20FORMULACION%20TECNICA%20DEL%20PROYECTO\1.3.3%20Presupuesto%20de%20obra\PRESUPUESTO\POPAY&#193;N%20062%20presupuest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rvidor\50129%20fonade%20zona%20sur\SABANA_PRESUPUESTO.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UNIVERSIDAD\2019\procesos%20de%20licitaci&#243;n\Licitaciones\EVALUACION%20TECNICA%2003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963A2BF\PRESUPUESTO%20Y%20APUS%20608-MONIQUIRAMARZO.LX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Planeacion2\Downloads\Documents%20and%20Settings\Windows%20XP\Configuraci&#243;n%20local\Temp\Licitacion%202001%20Timbiqui\Acts.%20Recibo%20y%20Liquid.%20Parcial%2001%20puerto%20saij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usuario\AppData\Local\Microsoft\Windows\Temporary%20Internet%20Files\Content.IE5\7K18BQR2\PRESUPUESTO%20PROYECTO%203%20AULAS%201%20PISO%20INCHUCHA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Planeacion2\Downloads\Backup15-07-06\Disco-C\INTERNET%20DIEGO%202\propuestas\2007\PALMIRA\ALCANTARILLADO\CONS.%20GRIMALDO\sobre%201\FORMULARIOs%20y%20presupuest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LIRIO\Acued%20y%20Alcant\Presup%20Colector%20Au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idor\50129%20fonade%20zona%20sur\contrato%20de%20consultoria\6.%20Proyecto\17.Caloto\10.%20Presupuesto%20-%20Analisis%20Unitarios\10.1.Presupuesto\900m&#178;_Zona_Alta\0911-2012_Presupuesto_900%20_Alta_Suelo%20CD_V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Planeacion2\Downloads\Users\USUARI~1\AppData\Local\Temp\Rar$DIa0.844\A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sheetName val="FORMATO-UPME-01"/>
      <sheetName val="MATERIALES"/>
      <sheetName val="DATOS"/>
      <sheetName val="M-0 NORTE"/>
      <sheetName val="FORMATO-UPME-01 (2)"/>
      <sheetName val="M-0 CENTRO (2)"/>
      <sheetName val="M-0 CENTRO"/>
      <sheetName val="CANTDS"/>
      <sheetName val="CANTDSTRAFO-PROTECC."/>
      <sheetName val="CANTDS-SEC"/>
      <sheetName val="PORCENTAJES"/>
      <sheetName val="M.O.SEC-TRAF-PROT."/>
      <sheetName val="M.O.PRIM"/>
      <sheetName val="TRANSP"/>
      <sheetName val="PRE-TRAF-PROT."/>
      <sheetName val="PRE-SEC"/>
      <sheetName val="PRE-PRIM"/>
      <sheetName val="M-0 SUR"/>
      <sheetName val="M-IO ESPEC."/>
      <sheetName val="PORTADA"/>
      <sheetName val="PORTADA (2)"/>
      <sheetName val="ALCALDES"/>
      <sheetName val="PRESUP.LOSPINOSLALAGUNA"/>
      <sheetName val="PRESUP.PARAMILLOII"/>
      <sheetName val="Presup"/>
      <sheetName val="Unitarios"/>
      <sheetName val="An-Unit "/>
      <sheetName val="Insum"/>
      <sheetName val="U001"/>
      <sheetName val="U002"/>
      <sheetName val="U003"/>
      <sheetName val="U004"/>
      <sheetName val="U005"/>
      <sheetName val="U006"/>
      <sheetName val="U007"/>
      <sheetName val="U008"/>
      <sheetName val="U009"/>
      <sheetName val="U010"/>
      <sheetName val="U011"/>
      <sheetName val="U012"/>
      <sheetName val="U013"/>
      <sheetName val="U014"/>
      <sheetName val="U015"/>
      <sheetName val="U016"/>
      <sheetName val="U017"/>
      <sheetName val="U018"/>
      <sheetName val="U019"/>
      <sheetName val="U020"/>
      <sheetName val="U021"/>
      <sheetName val="U022"/>
      <sheetName val="U023"/>
      <sheetName val="U024"/>
      <sheetName val="U025"/>
      <sheetName val="U026"/>
      <sheetName val="U027"/>
      <sheetName val="U028"/>
      <sheetName val="U029"/>
      <sheetName val="U030"/>
      <sheetName val="U031"/>
      <sheetName val="U032"/>
      <sheetName val="U033"/>
      <sheetName val="U034"/>
      <sheetName val="U035"/>
      <sheetName val="U036"/>
      <sheetName val="U037"/>
      <sheetName val="U038"/>
      <sheetName val="U039"/>
      <sheetName val="U040"/>
    </sheetNames>
    <sheetDataSet>
      <sheetData sheetId="0"/>
      <sheetData sheetId="1"/>
      <sheetData sheetId="2"/>
      <sheetData sheetId="3"/>
      <sheetData sheetId="4">
        <row r="76">
          <cell r="A76" t="str">
            <v>CODIGO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6">
          <cell r="A76" t="str">
            <v>CODIGO</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s>
    <sheetDataSet>
      <sheetData sheetId="0">
        <row r="10">
          <cell r="A10">
            <v>1</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sheetData>
      <sheetData sheetId="5">
        <row r="9">
          <cell r="D9">
            <v>1500</v>
          </cell>
        </row>
        <row r="38">
          <cell r="D38">
            <v>650</v>
          </cell>
        </row>
      </sheetData>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v>0</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sheetData sheetId="2"/>
      <sheetData sheetId="3" refreshError="1"/>
      <sheetData sheetId="4" refreshError="1"/>
      <sheetData sheetId="5" refreshError="1"/>
      <sheetData sheetId="6" refreshError="1"/>
      <sheetData sheetId="7" refreshError="1"/>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sheetData sheetId="10"/>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row r="1">
          <cell r="A1" t="str">
            <v>MINISTERIO DE EDUCACION NACIONAL</v>
          </cell>
        </row>
        <row r="2">
          <cell r="A2" t="str">
            <v>UNION TEMPORAL VALLE</v>
          </cell>
        </row>
        <row r="3">
          <cell r="A3" t="str">
            <v>CONSTRUCCIÓN DE DOS AULAS</v>
          </cell>
        </row>
        <row r="4">
          <cell r="A4" t="str">
            <v>I.E. TOMAS CIPRIANO MOSQUERA</v>
          </cell>
        </row>
        <row r="5">
          <cell r="A5" t="str">
            <v>MUNICIPIO DE POPAYAN</v>
          </cell>
        </row>
        <row r="6">
          <cell r="A6" t="str">
            <v>Presupuesto</v>
          </cell>
        </row>
        <row r="7">
          <cell r="A7" t="str">
            <v>Clave</v>
          </cell>
          <cell r="B7" t="str">
            <v>Descripción</v>
          </cell>
          <cell r="C7" t="str">
            <v>Unidad</v>
          </cell>
          <cell r="D7" t="str">
            <v xml:space="preserve">Cantidad </v>
          </cell>
          <cell r="E7" t="str">
            <v>Precio U.</v>
          </cell>
          <cell r="F7" t="str">
            <v>%</v>
          </cell>
          <cell r="G7" t="str">
            <v>Total</v>
          </cell>
        </row>
      </sheetData>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TECNICA"/>
      <sheetName val="VTE"/>
      <sheetName val="CALIFICACION PERSONAL"/>
      <sheetName val="CORREC. ARITM."/>
      <sheetName val="PROPUESTA ECONOMICA"/>
    </sheetNames>
    <sheetDataSet>
      <sheetData sheetId="0">
        <row r="4">
          <cell r="A4" t="str">
            <v>LICITACIÓN PÚBLICA N° 032-2019</v>
          </cell>
        </row>
        <row r="11">
          <cell r="F11" t="str">
            <v>VALOR/ OBSERVACION</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
      <sheetName val="Actas 01"/>
      <sheetName val="cantidades de ob ACTA 02"/>
      <sheetName val="cantidades de ob"/>
      <sheetName val="ACTA modificaciones"/>
      <sheetName val="ACTA 02"/>
      <sheetName val="ACTA 01 OBRA"/>
      <sheetName val="ACTA DE PAGO"/>
      <sheetName val="ACTA PRECIOS NO PREVISTOS"/>
      <sheetName val="ACTA CHOCO"/>
      <sheetName val="presupuest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row r="49">
          <cell r="D49">
            <v>1100</v>
          </cell>
        </row>
        <row r="50">
          <cell r="D50">
            <v>12000</v>
          </cell>
        </row>
        <row r="78">
          <cell r="D78">
            <v>700</v>
          </cell>
        </row>
        <row r="82">
          <cell r="D82">
            <v>2500</v>
          </cell>
        </row>
      </sheetData>
      <sheetData sheetId="5">
        <row r="9">
          <cell r="D9">
            <v>1500</v>
          </cell>
        </row>
        <row r="38">
          <cell r="D38">
            <v>650</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2)"/>
      <sheetName val="aiu"/>
      <sheetName val="aiu (2)"/>
      <sheetName val="ALFONSO"/>
      <sheetName val="formulario 2"/>
      <sheetName val="formulario 2 (2)"/>
      <sheetName val="formulario 3"/>
      <sheetName val="formulario 3 (2)"/>
      <sheetName val="formulario 3 (3)"/>
      <sheetName val="formulario 4"/>
      <sheetName val="formulario 5"/>
      <sheetName val="formulario 6"/>
      <sheetName val="formulario 6(2)"/>
      <sheetName val="formulario 6(1)"/>
      <sheetName val="ANTICIPO"/>
      <sheetName val="F.Prestacional"/>
      <sheetName val="PRESUPUESTO"/>
      <sheetName val="INSUMOS"/>
      <sheetName val="CRONOGRA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BaseUnitarios"/>
      <sheetName val="Insumos"/>
      <sheetName val="Base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A2">
            <v>101</v>
          </cell>
          <cell r="B2" t="str">
            <v>Teodolito</v>
          </cell>
          <cell r="C2">
            <v>2250</v>
          </cell>
          <cell r="D2" t="str">
            <v>Alquiler / hora</v>
          </cell>
        </row>
        <row r="3">
          <cell r="A3">
            <v>102</v>
          </cell>
          <cell r="B3" t="str">
            <v>Nivel de precisión</v>
          </cell>
          <cell r="C3">
            <v>1562.5</v>
          </cell>
          <cell r="D3" t="str">
            <v>Alquiler / hora</v>
          </cell>
        </row>
        <row r="4">
          <cell r="A4">
            <v>103</v>
          </cell>
          <cell r="B4" t="str">
            <v>Equipo menor</v>
          </cell>
          <cell r="C4">
            <v>625</v>
          </cell>
          <cell r="D4" t="str">
            <v>Alquiler / hora</v>
          </cell>
        </row>
        <row r="5">
          <cell r="A5">
            <v>104</v>
          </cell>
          <cell r="B5" t="str">
            <v>Herramientas</v>
          </cell>
          <cell r="C5" t="str">
            <v>Variable</v>
          </cell>
          <cell r="D5" t="str">
            <v>Glb.</v>
          </cell>
        </row>
        <row r="6">
          <cell r="A6">
            <v>105</v>
          </cell>
          <cell r="B6" t="str">
            <v>Mezcladora</v>
          </cell>
          <cell r="C6">
            <v>9000</v>
          </cell>
          <cell r="D6" t="str">
            <v>Alquiler / hora</v>
          </cell>
        </row>
        <row r="7">
          <cell r="A7">
            <v>106</v>
          </cell>
          <cell r="B7" t="str">
            <v>Vibrador</v>
          </cell>
          <cell r="C7">
            <v>5000</v>
          </cell>
          <cell r="D7" t="str">
            <v>Alquiler / hora</v>
          </cell>
        </row>
        <row r="8">
          <cell r="A8">
            <v>107</v>
          </cell>
          <cell r="B8" t="str">
            <v>Formaleta</v>
          </cell>
          <cell r="C8">
            <v>5000</v>
          </cell>
          <cell r="D8" t="str">
            <v>m²</v>
          </cell>
        </row>
        <row r="9">
          <cell r="A9">
            <v>108</v>
          </cell>
          <cell r="B9" t="str">
            <v>Andamio</v>
          </cell>
          <cell r="C9">
            <v>50</v>
          </cell>
          <cell r="D9" t="str">
            <v>Alquiler / hora</v>
          </cell>
        </row>
        <row r="10">
          <cell r="A10">
            <v>109</v>
          </cell>
          <cell r="B10" t="str">
            <v>Mira</v>
          </cell>
          <cell r="C10">
            <v>437.5</v>
          </cell>
          <cell r="D10" t="str">
            <v>Alquiler / hora</v>
          </cell>
        </row>
        <row r="11">
          <cell r="A11">
            <v>110</v>
          </cell>
          <cell r="B11" t="str">
            <v>Compresor</v>
          </cell>
          <cell r="C11">
            <v>35000</v>
          </cell>
          <cell r="D11" t="str">
            <v>Alquiler / hora</v>
          </cell>
        </row>
        <row r="12">
          <cell r="A12">
            <v>111</v>
          </cell>
          <cell r="B12" t="str">
            <v>Compactador mecánico (rana)</v>
          </cell>
          <cell r="C12">
            <v>4000</v>
          </cell>
          <cell r="D12" t="str">
            <v>Alquiler / hora</v>
          </cell>
        </row>
        <row r="13">
          <cell r="A13">
            <v>112</v>
          </cell>
          <cell r="C13">
            <v>0</v>
          </cell>
        </row>
        <row r="14">
          <cell r="A14">
            <v>113</v>
          </cell>
          <cell r="C14">
            <v>0</v>
          </cell>
        </row>
        <row r="15">
          <cell r="A15">
            <v>114</v>
          </cell>
          <cell r="C15">
            <v>0</v>
          </cell>
        </row>
        <row r="16">
          <cell r="A16">
            <v>115</v>
          </cell>
          <cell r="C16">
            <v>0</v>
          </cell>
        </row>
        <row r="17">
          <cell r="A17">
            <v>116</v>
          </cell>
          <cell r="C17">
            <v>0</v>
          </cell>
        </row>
        <row r="18">
          <cell r="A18">
            <v>117</v>
          </cell>
          <cell r="C18">
            <v>0</v>
          </cell>
        </row>
        <row r="19">
          <cell r="A19">
            <v>118</v>
          </cell>
          <cell r="C19">
            <v>0</v>
          </cell>
        </row>
        <row r="20">
          <cell r="A20">
            <v>119</v>
          </cell>
          <cell r="C20">
            <v>0</v>
          </cell>
        </row>
        <row r="21">
          <cell r="A21">
            <v>120</v>
          </cell>
          <cell r="C21">
            <v>0</v>
          </cell>
        </row>
        <row r="22">
          <cell r="A22">
            <v>121</v>
          </cell>
          <cell r="C22">
            <v>0</v>
          </cell>
        </row>
        <row r="23">
          <cell r="A23">
            <v>122</v>
          </cell>
          <cell r="C23">
            <v>0</v>
          </cell>
        </row>
        <row r="24">
          <cell r="A24">
            <v>123</v>
          </cell>
          <cell r="C24">
            <v>0</v>
          </cell>
        </row>
        <row r="25">
          <cell r="A25">
            <v>124</v>
          </cell>
          <cell r="C25">
            <v>0</v>
          </cell>
        </row>
        <row r="26">
          <cell r="A26">
            <v>125</v>
          </cell>
          <cell r="C26">
            <v>0</v>
          </cell>
        </row>
        <row r="27">
          <cell r="A27">
            <v>126</v>
          </cell>
          <cell r="C27">
            <v>0</v>
          </cell>
        </row>
        <row r="28">
          <cell r="A28">
            <v>127</v>
          </cell>
          <cell r="C28">
            <v>0</v>
          </cell>
        </row>
        <row r="29">
          <cell r="A29">
            <v>128</v>
          </cell>
          <cell r="C29">
            <v>0</v>
          </cell>
        </row>
        <row r="30">
          <cell r="A30">
            <v>129</v>
          </cell>
          <cell r="C30">
            <v>0</v>
          </cell>
        </row>
        <row r="31">
          <cell r="A31">
            <v>130</v>
          </cell>
          <cell r="C31">
            <v>0</v>
          </cell>
        </row>
        <row r="32">
          <cell r="A32">
            <v>131</v>
          </cell>
          <cell r="C32">
            <v>0</v>
          </cell>
        </row>
        <row r="33">
          <cell r="A33">
            <v>132</v>
          </cell>
          <cell r="C33">
            <v>0</v>
          </cell>
        </row>
        <row r="34">
          <cell r="A34">
            <v>133</v>
          </cell>
          <cell r="C34">
            <v>0</v>
          </cell>
        </row>
        <row r="35">
          <cell r="A35">
            <v>134</v>
          </cell>
          <cell r="C35">
            <v>0</v>
          </cell>
        </row>
        <row r="36">
          <cell r="A36">
            <v>135</v>
          </cell>
          <cell r="C36">
            <v>0</v>
          </cell>
        </row>
        <row r="37">
          <cell r="A37">
            <v>136</v>
          </cell>
          <cell r="C37">
            <v>0</v>
          </cell>
        </row>
        <row r="38">
          <cell r="A38">
            <v>137</v>
          </cell>
          <cell r="C38">
            <v>0</v>
          </cell>
        </row>
        <row r="39">
          <cell r="A39">
            <v>138</v>
          </cell>
          <cell r="C39">
            <v>0</v>
          </cell>
        </row>
        <row r="40">
          <cell r="A40">
            <v>139</v>
          </cell>
          <cell r="C40">
            <v>0</v>
          </cell>
        </row>
        <row r="41">
          <cell r="A41">
            <v>140</v>
          </cell>
          <cell r="C41">
            <v>0</v>
          </cell>
        </row>
        <row r="42">
          <cell r="A42">
            <v>141</v>
          </cell>
          <cell r="C42">
            <v>0</v>
          </cell>
        </row>
        <row r="43">
          <cell r="A43">
            <v>142</v>
          </cell>
          <cell r="C43">
            <v>0</v>
          </cell>
        </row>
        <row r="44">
          <cell r="A44">
            <v>143</v>
          </cell>
          <cell r="C44">
            <v>0</v>
          </cell>
        </row>
        <row r="45">
          <cell r="A45">
            <v>144</v>
          </cell>
          <cell r="C45">
            <v>0</v>
          </cell>
        </row>
        <row r="46">
          <cell r="A46">
            <v>145</v>
          </cell>
          <cell r="C46">
            <v>0</v>
          </cell>
        </row>
        <row r="47">
          <cell r="A47">
            <v>146</v>
          </cell>
          <cell r="C47">
            <v>0</v>
          </cell>
        </row>
        <row r="48">
          <cell r="A48">
            <v>147</v>
          </cell>
          <cell r="C48">
            <v>0</v>
          </cell>
        </row>
        <row r="49">
          <cell r="A49">
            <v>148</v>
          </cell>
          <cell r="C49">
            <v>0</v>
          </cell>
        </row>
        <row r="50">
          <cell r="A50">
            <v>149</v>
          </cell>
          <cell r="C50">
            <v>0</v>
          </cell>
        </row>
        <row r="51">
          <cell r="A51">
            <v>150</v>
          </cell>
          <cell r="C51">
            <v>0</v>
          </cell>
        </row>
        <row r="52">
          <cell r="A52">
            <v>151</v>
          </cell>
          <cell r="C52">
            <v>0</v>
          </cell>
        </row>
        <row r="53">
          <cell r="A53">
            <v>152</v>
          </cell>
          <cell r="C53">
            <v>0</v>
          </cell>
        </row>
        <row r="54">
          <cell r="A54">
            <v>153</v>
          </cell>
          <cell r="C54">
            <v>0</v>
          </cell>
        </row>
        <row r="55">
          <cell r="A55">
            <v>154</v>
          </cell>
          <cell r="C55">
            <v>0</v>
          </cell>
        </row>
        <row r="56">
          <cell r="A56">
            <v>155</v>
          </cell>
          <cell r="C56">
            <v>0</v>
          </cell>
        </row>
        <row r="57">
          <cell r="A57">
            <v>156</v>
          </cell>
          <cell r="C57">
            <v>0</v>
          </cell>
        </row>
        <row r="58">
          <cell r="A58">
            <v>157</v>
          </cell>
          <cell r="C58">
            <v>0</v>
          </cell>
        </row>
        <row r="59">
          <cell r="A59">
            <v>158</v>
          </cell>
          <cell r="C59">
            <v>0</v>
          </cell>
        </row>
        <row r="60">
          <cell r="A60">
            <v>159</v>
          </cell>
          <cell r="C60">
            <v>0</v>
          </cell>
        </row>
        <row r="61">
          <cell r="A61">
            <v>160</v>
          </cell>
          <cell r="C61">
            <v>0</v>
          </cell>
        </row>
        <row r="62">
          <cell r="A62">
            <v>161</v>
          </cell>
          <cell r="C62">
            <v>0</v>
          </cell>
        </row>
        <row r="63">
          <cell r="A63">
            <v>162</v>
          </cell>
          <cell r="C63">
            <v>0</v>
          </cell>
        </row>
        <row r="64">
          <cell r="A64">
            <v>163</v>
          </cell>
          <cell r="C64">
            <v>0</v>
          </cell>
        </row>
        <row r="65">
          <cell r="A65">
            <v>164</v>
          </cell>
          <cell r="C65">
            <v>0</v>
          </cell>
        </row>
        <row r="66">
          <cell r="A66">
            <v>165</v>
          </cell>
          <cell r="C66">
            <v>0</v>
          </cell>
        </row>
        <row r="67">
          <cell r="A67">
            <v>166</v>
          </cell>
          <cell r="C67">
            <v>0</v>
          </cell>
        </row>
        <row r="68">
          <cell r="A68">
            <v>167</v>
          </cell>
          <cell r="C68">
            <v>0</v>
          </cell>
        </row>
        <row r="69">
          <cell r="A69">
            <v>168</v>
          </cell>
          <cell r="C69">
            <v>0</v>
          </cell>
        </row>
        <row r="70">
          <cell r="A70">
            <v>169</v>
          </cell>
          <cell r="C70">
            <v>0</v>
          </cell>
        </row>
        <row r="71">
          <cell r="A71">
            <v>170</v>
          </cell>
          <cell r="C71">
            <v>0</v>
          </cell>
        </row>
        <row r="72">
          <cell r="A72">
            <v>171</v>
          </cell>
          <cell r="C72">
            <v>0</v>
          </cell>
        </row>
        <row r="73">
          <cell r="A73">
            <v>172</v>
          </cell>
          <cell r="C73">
            <v>0</v>
          </cell>
        </row>
        <row r="74">
          <cell r="A74">
            <v>173</v>
          </cell>
          <cell r="C74">
            <v>0</v>
          </cell>
        </row>
        <row r="75">
          <cell r="A75">
            <v>174</v>
          </cell>
          <cell r="C75">
            <v>0</v>
          </cell>
        </row>
        <row r="76">
          <cell r="A76">
            <v>175</v>
          </cell>
          <cell r="C76">
            <v>0</v>
          </cell>
        </row>
        <row r="77">
          <cell r="A77">
            <v>176</v>
          </cell>
          <cell r="C77">
            <v>0</v>
          </cell>
        </row>
        <row r="78">
          <cell r="A78">
            <v>177</v>
          </cell>
          <cell r="C78">
            <v>0</v>
          </cell>
        </row>
        <row r="79">
          <cell r="A79">
            <v>178</v>
          </cell>
          <cell r="C79">
            <v>0</v>
          </cell>
        </row>
        <row r="80">
          <cell r="A80">
            <v>179</v>
          </cell>
          <cell r="C80">
            <v>0</v>
          </cell>
        </row>
        <row r="81">
          <cell r="A81">
            <v>180</v>
          </cell>
          <cell r="C81">
            <v>0</v>
          </cell>
        </row>
        <row r="82">
          <cell r="A82">
            <v>181</v>
          </cell>
          <cell r="C82">
            <v>0</v>
          </cell>
        </row>
        <row r="83">
          <cell r="A83">
            <v>182</v>
          </cell>
          <cell r="C83">
            <v>0</v>
          </cell>
        </row>
        <row r="84">
          <cell r="A84">
            <v>183</v>
          </cell>
          <cell r="C84">
            <v>0</v>
          </cell>
        </row>
        <row r="85">
          <cell r="A85">
            <v>184</v>
          </cell>
          <cell r="C85">
            <v>0</v>
          </cell>
        </row>
        <row r="86">
          <cell r="A86">
            <v>185</v>
          </cell>
          <cell r="C86">
            <v>0</v>
          </cell>
        </row>
        <row r="87">
          <cell r="A87">
            <v>186</v>
          </cell>
          <cell r="C87">
            <v>0</v>
          </cell>
        </row>
        <row r="88">
          <cell r="A88">
            <v>187</v>
          </cell>
          <cell r="C88">
            <v>0</v>
          </cell>
        </row>
        <row r="89">
          <cell r="A89">
            <v>188</v>
          </cell>
          <cell r="C89">
            <v>0</v>
          </cell>
        </row>
        <row r="90">
          <cell r="A90">
            <v>189</v>
          </cell>
          <cell r="C90">
            <v>0</v>
          </cell>
        </row>
        <row r="91">
          <cell r="A91">
            <v>190</v>
          </cell>
          <cell r="B91" t="str">
            <v>Dinamita</v>
          </cell>
          <cell r="C91">
            <v>3500</v>
          </cell>
          <cell r="D91" t="str">
            <v>Taco</v>
          </cell>
        </row>
        <row r="92">
          <cell r="A92">
            <v>191</v>
          </cell>
          <cell r="B92" t="str">
            <v>Estopín</v>
          </cell>
          <cell r="C92">
            <v>1000</v>
          </cell>
          <cell r="D92" t="str">
            <v>Und.</v>
          </cell>
        </row>
        <row r="93">
          <cell r="A93">
            <v>192</v>
          </cell>
          <cell r="B93" t="str">
            <v>Mecha lenta</v>
          </cell>
          <cell r="C93">
            <v>2000</v>
          </cell>
          <cell r="D93" t="str">
            <v>ml.</v>
          </cell>
        </row>
        <row r="94">
          <cell r="A94">
            <v>193</v>
          </cell>
          <cell r="C94">
            <v>0</v>
          </cell>
        </row>
        <row r="95">
          <cell r="A95">
            <v>194</v>
          </cell>
          <cell r="C95">
            <v>0</v>
          </cell>
        </row>
        <row r="96">
          <cell r="A96">
            <v>195</v>
          </cell>
          <cell r="C96">
            <v>0</v>
          </cell>
        </row>
        <row r="97">
          <cell r="A97">
            <v>196</v>
          </cell>
          <cell r="C97">
            <v>0</v>
          </cell>
        </row>
        <row r="98">
          <cell r="A98">
            <v>197</v>
          </cell>
          <cell r="C98">
            <v>0</v>
          </cell>
        </row>
        <row r="99">
          <cell r="A99">
            <v>198</v>
          </cell>
          <cell r="C99">
            <v>0</v>
          </cell>
        </row>
        <row r="100">
          <cell r="A100">
            <v>199</v>
          </cell>
          <cell r="B100" t="str">
            <v>Madera para estacas</v>
          </cell>
          <cell r="C100">
            <v>50</v>
          </cell>
          <cell r="D100" t="str">
            <v>Und.</v>
          </cell>
        </row>
        <row r="101">
          <cell r="A101">
            <v>200</v>
          </cell>
          <cell r="B101" t="str">
            <v>Estacas para topografía</v>
          </cell>
          <cell r="C101">
            <v>100</v>
          </cell>
          <cell r="D101" t="str">
            <v>Und.</v>
          </cell>
          <cell r="E101">
            <v>0.2</v>
          </cell>
        </row>
        <row r="102">
          <cell r="A102">
            <v>201</v>
          </cell>
          <cell r="B102" t="str">
            <v>Pintura</v>
          </cell>
          <cell r="C102">
            <v>25000</v>
          </cell>
          <cell r="D102" t="str">
            <v>Galón</v>
          </cell>
          <cell r="E102">
            <v>50</v>
          </cell>
        </row>
        <row r="103">
          <cell r="A103">
            <v>202</v>
          </cell>
          <cell r="B103" t="str">
            <v>Cemento gris</v>
          </cell>
          <cell r="C103">
            <v>320</v>
          </cell>
          <cell r="D103" t="str">
            <v>kg.</v>
          </cell>
          <cell r="E103">
            <v>2.56</v>
          </cell>
        </row>
        <row r="104">
          <cell r="A104">
            <v>203</v>
          </cell>
          <cell r="B104" t="str">
            <v>Arena</v>
          </cell>
          <cell r="C104">
            <v>25000</v>
          </cell>
          <cell r="D104" t="str">
            <v>m³</v>
          </cell>
          <cell r="E104">
            <v>500</v>
          </cell>
        </row>
        <row r="105">
          <cell r="A105">
            <v>204</v>
          </cell>
          <cell r="B105" t="str">
            <v>Triturado</v>
          </cell>
          <cell r="C105">
            <v>32000</v>
          </cell>
          <cell r="D105" t="str">
            <v>m³</v>
          </cell>
          <cell r="E105">
            <v>640</v>
          </cell>
        </row>
        <row r="106">
          <cell r="A106">
            <v>205</v>
          </cell>
          <cell r="B106" t="str">
            <v>Agua</v>
          </cell>
          <cell r="C106">
            <v>10</v>
          </cell>
          <cell r="D106" t="str">
            <v>lts</v>
          </cell>
          <cell r="E106">
            <v>0.02</v>
          </cell>
        </row>
        <row r="107">
          <cell r="A107">
            <v>206</v>
          </cell>
          <cell r="B107" t="str">
            <v>Piedra rajón</v>
          </cell>
          <cell r="C107">
            <v>8000</v>
          </cell>
          <cell r="D107" t="str">
            <v>m³</v>
          </cell>
          <cell r="E107">
            <v>160</v>
          </cell>
        </row>
        <row r="108">
          <cell r="A108">
            <v>207</v>
          </cell>
          <cell r="B108" t="str">
            <v>Puntillas</v>
          </cell>
          <cell r="C108">
            <v>1900</v>
          </cell>
          <cell r="D108" t="str">
            <v>kg.</v>
          </cell>
          <cell r="E108">
            <v>3.8000000000000003</v>
          </cell>
        </row>
        <row r="109">
          <cell r="A109">
            <v>208</v>
          </cell>
          <cell r="B109" t="str">
            <v>Puntillón para fijación</v>
          </cell>
          <cell r="C109">
            <v>50</v>
          </cell>
          <cell r="D109" t="str">
            <v>Und.</v>
          </cell>
          <cell r="E109">
            <v>0.1</v>
          </cell>
        </row>
        <row r="110">
          <cell r="A110">
            <v>209</v>
          </cell>
          <cell r="B110" t="str">
            <v>Malla para friso sin vena 0.53 x 2.4 m</v>
          </cell>
          <cell r="C110">
            <v>1176</v>
          </cell>
          <cell r="D110" t="str">
            <v>Und.</v>
          </cell>
          <cell r="E110">
            <v>2.3519999999999999</v>
          </cell>
        </row>
        <row r="111">
          <cell r="A111">
            <v>210</v>
          </cell>
          <cell r="B111" t="str">
            <v>Acero fy=60000PSI</v>
          </cell>
          <cell r="C111">
            <v>990</v>
          </cell>
          <cell r="D111" t="str">
            <v>kg</v>
          </cell>
          <cell r="E111">
            <v>1.98</v>
          </cell>
        </row>
        <row r="112">
          <cell r="A112">
            <v>211</v>
          </cell>
          <cell r="B112" t="str">
            <v>Acero fy=37000PSI</v>
          </cell>
          <cell r="C112">
            <v>990</v>
          </cell>
          <cell r="D112" t="str">
            <v>kg</v>
          </cell>
          <cell r="E112">
            <v>1.98</v>
          </cell>
        </row>
        <row r="113">
          <cell r="A113">
            <v>212</v>
          </cell>
          <cell r="C113">
            <v>0</v>
          </cell>
          <cell r="E113">
            <v>0</v>
          </cell>
        </row>
        <row r="114">
          <cell r="A114">
            <v>213</v>
          </cell>
          <cell r="C114">
            <v>0</v>
          </cell>
          <cell r="E114">
            <v>0</v>
          </cell>
        </row>
        <row r="115">
          <cell r="A115">
            <v>214</v>
          </cell>
          <cell r="C115">
            <v>0</v>
          </cell>
          <cell r="E115">
            <v>0</v>
          </cell>
        </row>
        <row r="116">
          <cell r="A116">
            <v>215</v>
          </cell>
          <cell r="B116" t="str">
            <v>Alambre</v>
          </cell>
          <cell r="C116">
            <v>1250</v>
          </cell>
          <cell r="D116" t="str">
            <v>kg</v>
          </cell>
          <cell r="E116">
            <v>1.25</v>
          </cell>
        </row>
        <row r="117">
          <cell r="A117">
            <v>216</v>
          </cell>
          <cell r="C117">
            <v>0</v>
          </cell>
          <cell r="E117">
            <v>0</v>
          </cell>
        </row>
        <row r="118">
          <cell r="A118">
            <v>217</v>
          </cell>
          <cell r="B118" t="str">
            <v>Tabla para entibar</v>
          </cell>
          <cell r="C118">
            <v>3000</v>
          </cell>
          <cell r="D118" t="str">
            <v>Und.</v>
          </cell>
          <cell r="E118">
            <v>3</v>
          </cell>
        </row>
        <row r="119">
          <cell r="A119">
            <v>218</v>
          </cell>
          <cell r="B119" t="str">
            <v>Cerco de 4 x 4 x 240</v>
          </cell>
          <cell r="C119">
            <v>4000</v>
          </cell>
          <cell r="D119" t="str">
            <v>Und.</v>
          </cell>
          <cell r="E119">
            <v>4</v>
          </cell>
        </row>
        <row r="120">
          <cell r="A120">
            <v>219</v>
          </cell>
          <cell r="C120">
            <v>0</v>
          </cell>
          <cell r="E120">
            <v>0</v>
          </cell>
        </row>
        <row r="121">
          <cell r="A121">
            <v>220</v>
          </cell>
          <cell r="B121" t="str">
            <v>Cimbra sencilla</v>
          </cell>
          <cell r="C121">
            <v>46880</v>
          </cell>
          <cell r="D121" t="str">
            <v>ml.</v>
          </cell>
          <cell r="E121">
            <v>140.64000000000001</v>
          </cell>
        </row>
        <row r="122">
          <cell r="A122">
            <v>221</v>
          </cell>
          <cell r="B122" t="str">
            <v>Cimbra semidoble</v>
          </cell>
          <cell r="C122">
            <v>54690</v>
          </cell>
          <cell r="D122" t="str">
            <v>ml.</v>
          </cell>
          <cell r="E122">
            <v>164.07</v>
          </cell>
        </row>
        <row r="123">
          <cell r="A123">
            <v>222</v>
          </cell>
          <cell r="B123" t="str">
            <v>Cimbra doble</v>
          </cell>
          <cell r="C123">
            <v>62500</v>
          </cell>
          <cell r="D123" t="str">
            <v>ml.</v>
          </cell>
          <cell r="E123">
            <v>187.5</v>
          </cell>
        </row>
        <row r="124">
          <cell r="A124">
            <v>223</v>
          </cell>
          <cell r="C124">
            <v>0</v>
          </cell>
          <cell r="E124">
            <v>0</v>
          </cell>
        </row>
        <row r="125">
          <cell r="A125">
            <v>224</v>
          </cell>
          <cell r="C125">
            <v>0</v>
          </cell>
          <cell r="E125">
            <v>0</v>
          </cell>
        </row>
        <row r="126">
          <cell r="A126">
            <v>225</v>
          </cell>
          <cell r="B126" t="str">
            <v>Icopor</v>
          </cell>
          <cell r="C126">
            <v>4690</v>
          </cell>
          <cell r="D126" t="str">
            <v>m²</v>
          </cell>
          <cell r="E126">
            <v>4.6900000000000004</v>
          </cell>
        </row>
        <row r="127">
          <cell r="A127">
            <v>226</v>
          </cell>
          <cell r="C127">
            <v>0</v>
          </cell>
          <cell r="E127">
            <v>0</v>
          </cell>
        </row>
        <row r="128">
          <cell r="A128">
            <v>227</v>
          </cell>
          <cell r="C128">
            <v>0</v>
          </cell>
          <cell r="E128">
            <v>0</v>
          </cell>
        </row>
        <row r="129">
          <cell r="A129">
            <v>228</v>
          </cell>
          <cell r="C129">
            <v>0</v>
          </cell>
          <cell r="E129">
            <v>0</v>
          </cell>
        </row>
        <row r="130">
          <cell r="A130">
            <v>229</v>
          </cell>
          <cell r="C130">
            <v>0</v>
          </cell>
          <cell r="E130">
            <v>0</v>
          </cell>
        </row>
        <row r="131">
          <cell r="A131">
            <v>230</v>
          </cell>
          <cell r="B131" t="str">
            <v>Caseta (campamento, bodega etc.)</v>
          </cell>
          <cell r="C131">
            <v>2000000</v>
          </cell>
          <cell r="D131" t="str">
            <v>Glb.</v>
          </cell>
          <cell r="E131">
            <v>4000</v>
          </cell>
        </row>
        <row r="132">
          <cell r="A132">
            <v>231</v>
          </cell>
          <cell r="B132" t="str">
            <v>Caseta oficinas</v>
          </cell>
          <cell r="C132">
            <v>1500000</v>
          </cell>
          <cell r="D132" t="str">
            <v>Glb.</v>
          </cell>
          <cell r="E132">
            <v>3000</v>
          </cell>
        </row>
        <row r="133">
          <cell r="A133">
            <v>232</v>
          </cell>
          <cell r="B133" t="str">
            <v>Valla de aviso de la obra</v>
          </cell>
          <cell r="C133">
            <v>400000</v>
          </cell>
          <cell r="D133" t="str">
            <v>Glb.</v>
          </cell>
          <cell r="E133">
            <v>800</v>
          </cell>
        </row>
        <row r="134">
          <cell r="A134">
            <v>233</v>
          </cell>
          <cell r="C134">
            <v>0</v>
          </cell>
          <cell r="E134">
            <v>0</v>
          </cell>
        </row>
        <row r="135">
          <cell r="A135">
            <v>234</v>
          </cell>
          <cell r="C135">
            <v>0</v>
          </cell>
          <cell r="E135">
            <v>0</v>
          </cell>
        </row>
        <row r="136">
          <cell r="A136">
            <v>235</v>
          </cell>
          <cell r="C136">
            <v>0</v>
          </cell>
          <cell r="E136">
            <v>0</v>
          </cell>
        </row>
        <row r="137">
          <cell r="A137">
            <v>236</v>
          </cell>
          <cell r="C137">
            <v>0</v>
          </cell>
          <cell r="E137">
            <v>0</v>
          </cell>
        </row>
        <row r="138">
          <cell r="A138">
            <v>237</v>
          </cell>
          <cell r="C138">
            <v>0</v>
          </cell>
          <cell r="E138">
            <v>0</v>
          </cell>
        </row>
        <row r="139">
          <cell r="A139">
            <v>238</v>
          </cell>
          <cell r="C139">
            <v>0</v>
          </cell>
          <cell r="E139">
            <v>0</v>
          </cell>
        </row>
        <row r="140">
          <cell r="A140">
            <v>239</v>
          </cell>
          <cell r="C140">
            <v>0</v>
          </cell>
          <cell r="E140">
            <v>0</v>
          </cell>
        </row>
        <row r="141">
          <cell r="A141">
            <v>240</v>
          </cell>
          <cell r="B141" t="str">
            <v>Tubería sanitaria PVC 2"</v>
          </cell>
          <cell r="C141">
            <v>3653</v>
          </cell>
          <cell r="D141" t="str">
            <v>ml.</v>
          </cell>
          <cell r="E141">
            <v>3.653</v>
          </cell>
        </row>
        <row r="142">
          <cell r="A142">
            <v>241</v>
          </cell>
          <cell r="B142" t="str">
            <v>Tubería sanitaria PVC 3"</v>
          </cell>
          <cell r="C142">
            <v>5274</v>
          </cell>
          <cell r="D142" t="str">
            <v>ml.</v>
          </cell>
          <cell r="E142">
            <v>5.274</v>
          </cell>
        </row>
        <row r="143">
          <cell r="A143">
            <v>242</v>
          </cell>
          <cell r="B143" t="str">
            <v>Tubería sanitaria PVC 4"</v>
          </cell>
          <cell r="C143">
            <v>7608</v>
          </cell>
          <cell r="D143" t="str">
            <v>ml.</v>
          </cell>
          <cell r="E143">
            <v>7.6080000000000005</v>
          </cell>
        </row>
        <row r="144">
          <cell r="A144">
            <v>243</v>
          </cell>
          <cell r="B144" t="str">
            <v>Tubería sanitaria PVC 6"</v>
          </cell>
          <cell r="C144">
            <v>15402</v>
          </cell>
          <cell r="D144" t="str">
            <v>ml.</v>
          </cell>
          <cell r="E144">
            <v>15.402000000000001</v>
          </cell>
        </row>
        <row r="145">
          <cell r="A145">
            <v>244</v>
          </cell>
          <cell r="C145">
            <v>0</v>
          </cell>
          <cell r="E145">
            <v>0</v>
          </cell>
        </row>
        <row r="146">
          <cell r="A146">
            <v>245</v>
          </cell>
          <cell r="C146">
            <v>0</v>
          </cell>
          <cell r="E146">
            <v>0</v>
          </cell>
        </row>
        <row r="147">
          <cell r="A147">
            <v>246</v>
          </cell>
          <cell r="B147" t="str">
            <v>Rejilla para drenaje  Ø = 4"</v>
          </cell>
          <cell r="C147">
            <v>4000</v>
          </cell>
          <cell r="D147" t="str">
            <v>Und.</v>
          </cell>
          <cell r="E147">
            <v>4</v>
          </cell>
        </row>
        <row r="148">
          <cell r="A148">
            <v>247</v>
          </cell>
          <cell r="C148">
            <v>0</v>
          </cell>
          <cell r="E148">
            <v>0</v>
          </cell>
        </row>
        <row r="149">
          <cell r="A149">
            <v>248</v>
          </cell>
          <cell r="C149">
            <v>0</v>
          </cell>
          <cell r="E149">
            <v>0</v>
          </cell>
        </row>
        <row r="150">
          <cell r="A150">
            <v>249</v>
          </cell>
          <cell r="C150">
            <v>0</v>
          </cell>
          <cell r="E150">
            <v>0</v>
          </cell>
        </row>
        <row r="151">
          <cell r="A151">
            <v>250</v>
          </cell>
          <cell r="B151" t="str">
            <v>Escombros</v>
          </cell>
          <cell r="C151">
            <v>0</v>
          </cell>
          <cell r="D151" t="str">
            <v>m³</v>
          </cell>
          <cell r="E151">
            <v>100</v>
          </cell>
        </row>
        <row r="152">
          <cell r="A152">
            <v>251</v>
          </cell>
          <cell r="C152">
            <v>0</v>
          </cell>
          <cell r="E152">
            <v>0</v>
          </cell>
        </row>
        <row r="153">
          <cell r="A153">
            <v>252</v>
          </cell>
          <cell r="C153">
            <v>0</v>
          </cell>
          <cell r="E153">
            <v>0</v>
          </cell>
        </row>
        <row r="154">
          <cell r="A154">
            <v>253</v>
          </cell>
          <cell r="C154">
            <v>0</v>
          </cell>
          <cell r="E154">
            <v>0</v>
          </cell>
        </row>
        <row r="155">
          <cell r="A155">
            <v>254</v>
          </cell>
          <cell r="C155">
            <v>0</v>
          </cell>
          <cell r="E155">
            <v>0</v>
          </cell>
        </row>
        <row r="156">
          <cell r="A156">
            <v>255</v>
          </cell>
          <cell r="B156" t="str">
            <v>Almoadilla de Neopreno dureza 60  e=4"</v>
          </cell>
          <cell r="C156">
            <v>150000</v>
          </cell>
          <cell r="D156" t="str">
            <v>m²</v>
          </cell>
          <cell r="E156">
            <v>150</v>
          </cell>
        </row>
        <row r="157">
          <cell r="A157">
            <v>256</v>
          </cell>
          <cell r="C157">
            <v>0</v>
          </cell>
          <cell r="E157">
            <v>0</v>
          </cell>
        </row>
        <row r="158">
          <cell r="A158">
            <v>257</v>
          </cell>
          <cell r="C158">
            <v>0</v>
          </cell>
          <cell r="E158">
            <v>0</v>
          </cell>
        </row>
        <row r="159">
          <cell r="A159">
            <v>258</v>
          </cell>
          <cell r="C159">
            <v>0</v>
          </cell>
          <cell r="E159">
            <v>0</v>
          </cell>
        </row>
        <row r="160">
          <cell r="A160">
            <v>259</v>
          </cell>
          <cell r="C160">
            <v>0</v>
          </cell>
          <cell r="E160">
            <v>0</v>
          </cell>
        </row>
        <row r="161">
          <cell r="A161">
            <v>260</v>
          </cell>
          <cell r="B161" t="str">
            <v>Ladrillo tolette</v>
          </cell>
          <cell r="C161">
            <v>365</v>
          </cell>
          <cell r="D161" t="str">
            <v>Und</v>
          </cell>
          <cell r="E161">
            <v>3.65</v>
          </cell>
        </row>
        <row r="162">
          <cell r="A162">
            <v>261</v>
          </cell>
          <cell r="C162">
            <v>0</v>
          </cell>
          <cell r="E162">
            <v>0</v>
          </cell>
        </row>
        <row r="163">
          <cell r="A163">
            <v>262</v>
          </cell>
          <cell r="C163">
            <v>0</v>
          </cell>
          <cell r="E163">
            <v>0</v>
          </cell>
        </row>
        <row r="164">
          <cell r="A164">
            <v>263</v>
          </cell>
          <cell r="C164">
            <v>0</v>
          </cell>
          <cell r="E164">
            <v>0</v>
          </cell>
        </row>
        <row r="165">
          <cell r="A165">
            <v>264</v>
          </cell>
          <cell r="C165">
            <v>0</v>
          </cell>
          <cell r="E165">
            <v>0</v>
          </cell>
        </row>
        <row r="166">
          <cell r="A166">
            <v>265</v>
          </cell>
          <cell r="C166">
            <v>0</v>
          </cell>
          <cell r="E166">
            <v>0</v>
          </cell>
        </row>
        <row r="167">
          <cell r="A167">
            <v>266</v>
          </cell>
          <cell r="C167">
            <v>0</v>
          </cell>
          <cell r="E167">
            <v>0</v>
          </cell>
        </row>
        <row r="168">
          <cell r="A168">
            <v>267</v>
          </cell>
          <cell r="C168">
            <v>0</v>
          </cell>
          <cell r="E168">
            <v>0</v>
          </cell>
        </row>
        <row r="169">
          <cell r="A169">
            <v>268</v>
          </cell>
          <cell r="C169">
            <v>0</v>
          </cell>
          <cell r="E169">
            <v>0</v>
          </cell>
        </row>
        <row r="170">
          <cell r="A170">
            <v>269</v>
          </cell>
          <cell r="C170">
            <v>0</v>
          </cell>
          <cell r="E170">
            <v>0</v>
          </cell>
        </row>
        <row r="171">
          <cell r="A171">
            <v>270</v>
          </cell>
          <cell r="B171" t="str">
            <v>Tubería Novafort de 8"</v>
          </cell>
          <cell r="C171">
            <v>27237</v>
          </cell>
          <cell r="D171" t="str">
            <v>ml.</v>
          </cell>
          <cell r="E171">
            <v>13.618500000000001</v>
          </cell>
        </row>
        <row r="172">
          <cell r="A172">
            <v>271</v>
          </cell>
          <cell r="B172" t="str">
            <v>Tubería Novafort de 10"</v>
          </cell>
          <cell r="C172">
            <v>40064</v>
          </cell>
          <cell r="D172" t="str">
            <v>ml.</v>
          </cell>
          <cell r="E172">
            <v>20.032</v>
          </cell>
        </row>
        <row r="173">
          <cell r="A173">
            <v>272</v>
          </cell>
          <cell r="B173" t="str">
            <v>Tubería Novafort de 12"</v>
          </cell>
          <cell r="C173">
            <v>56807</v>
          </cell>
          <cell r="D173" t="str">
            <v>ml.</v>
          </cell>
          <cell r="E173">
            <v>28.403500000000001</v>
          </cell>
        </row>
        <row r="174">
          <cell r="A174">
            <v>273</v>
          </cell>
          <cell r="B174" t="str">
            <v>Tubería Novafort de 16"</v>
          </cell>
          <cell r="C174">
            <v>89622</v>
          </cell>
          <cell r="D174" t="str">
            <v>ml.</v>
          </cell>
          <cell r="E174">
            <v>44.811</v>
          </cell>
        </row>
        <row r="175">
          <cell r="A175">
            <v>274</v>
          </cell>
          <cell r="C175">
            <v>0</v>
          </cell>
          <cell r="E175">
            <v>0</v>
          </cell>
        </row>
        <row r="176">
          <cell r="A176">
            <v>275</v>
          </cell>
          <cell r="B176" t="str">
            <v>Lubricante PVC</v>
          </cell>
          <cell r="C176">
            <v>8450</v>
          </cell>
          <cell r="D176" t="str">
            <v>lb</v>
          </cell>
          <cell r="E176">
            <v>8.4499999999999993</v>
          </cell>
        </row>
        <row r="177">
          <cell r="A177">
            <v>276</v>
          </cell>
          <cell r="C177">
            <v>0</v>
          </cell>
          <cell r="E177">
            <v>0</v>
          </cell>
        </row>
        <row r="178">
          <cell r="A178">
            <v>277</v>
          </cell>
          <cell r="C178">
            <v>0</v>
          </cell>
          <cell r="E178">
            <v>0</v>
          </cell>
        </row>
        <row r="179">
          <cell r="A179">
            <v>278</v>
          </cell>
          <cell r="C179">
            <v>0</v>
          </cell>
          <cell r="E179">
            <v>0</v>
          </cell>
        </row>
        <row r="180">
          <cell r="A180">
            <v>279</v>
          </cell>
          <cell r="C180">
            <v>0</v>
          </cell>
          <cell r="E180">
            <v>0</v>
          </cell>
        </row>
        <row r="181">
          <cell r="A181">
            <v>280</v>
          </cell>
          <cell r="B181" t="str">
            <v>Mortero 1:3</v>
          </cell>
          <cell r="C181">
            <v>122850</v>
          </cell>
          <cell r="D181" t="str">
            <v>m³</v>
          </cell>
          <cell r="E181">
            <v>122.85000000000001</v>
          </cell>
        </row>
        <row r="182">
          <cell r="A182">
            <v>281</v>
          </cell>
          <cell r="B182" t="str">
            <v>Concreto 3000psi</v>
          </cell>
          <cell r="C182">
            <v>0</v>
          </cell>
          <cell r="D182" t="str">
            <v>m³</v>
          </cell>
          <cell r="E182">
            <v>0</v>
          </cell>
        </row>
        <row r="183">
          <cell r="A183">
            <v>282</v>
          </cell>
          <cell r="B183" t="str">
            <v>Concreto 4000psi</v>
          </cell>
          <cell r="C183">
            <v>0</v>
          </cell>
          <cell r="D183" t="str">
            <v>m³</v>
          </cell>
          <cell r="E183">
            <v>0</v>
          </cell>
        </row>
        <row r="184">
          <cell r="A184">
            <v>283</v>
          </cell>
          <cell r="B184" t="str">
            <v>Mortero de pega</v>
          </cell>
          <cell r="C184">
            <v>135135</v>
          </cell>
          <cell r="D184" t="str">
            <v>m³</v>
          </cell>
          <cell r="E184">
            <v>135.13499999999999</v>
          </cell>
        </row>
        <row r="185">
          <cell r="A185">
            <v>284</v>
          </cell>
          <cell r="C185">
            <v>0</v>
          </cell>
          <cell r="E185">
            <v>0</v>
          </cell>
        </row>
        <row r="186">
          <cell r="A186">
            <v>285</v>
          </cell>
          <cell r="C186">
            <v>0</v>
          </cell>
          <cell r="E186">
            <v>0</v>
          </cell>
        </row>
        <row r="187">
          <cell r="A187">
            <v>286</v>
          </cell>
          <cell r="C187">
            <v>0</v>
          </cell>
          <cell r="E187">
            <v>0</v>
          </cell>
        </row>
        <row r="188">
          <cell r="A188">
            <v>287</v>
          </cell>
          <cell r="C188">
            <v>0</v>
          </cell>
          <cell r="E188">
            <v>0</v>
          </cell>
        </row>
        <row r="189">
          <cell r="A189">
            <v>288</v>
          </cell>
          <cell r="C189">
            <v>0</v>
          </cell>
          <cell r="E189">
            <v>0</v>
          </cell>
        </row>
        <row r="190">
          <cell r="A190">
            <v>289</v>
          </cell>
          <cell r="C190">
            <v>0</v>
          </cell>
          <cell r="E190">
            <v>0</v>
          </cell>
        </row>
        <row r="191">
          <cell r="A191">
            <v>290</v>
          </cell>
          <cell r="B191" t="str">
            <v>Sika-1</v>
          </cell>
          <cell r="C191">
            <v>2430</v>
          </cell>
          <cell r="D191" t="str">
            <v>kg</v>
          </cell>
          <cell r="E191">
            <v>2.4300000000000002</v>
          </cell>
        </row>
        <row r="192">
          <cell r="A192">
            <v>291</v>
          </cell>
          <cell r="C192">
            <v>0</v>
          </cell>
          <cell r="E192">
            <v>0</v>
          </cell>
        </row>
        <row r="193">
          <cell r="A193">
            <v>292</v>
          </cell>
          <cell r="C193">
            <v>0</v>
          </cell>
          <cell r="E193">
            <v>0</v>
          </cell>
        </row>
        <row r="194">
          <cell r="A194">
            <v>293</v>
          </cell>
          <cell r="C194">
            <v>0</v>
          </cell>
          <cell r="E194">
            <v>0</v>
          </cell>
        </row>
        <row r="195">
          <cell r="A195">
            <v>294</v>
          </cell>
          <cell r="C195">
            <v>0</v>
          </cell>
          <cell r="E195">
            <v>0</v>
          </cell>
        </row>
        <row r="196">
          <cell r="A196">
            <v>295</v>
          </cell>
          <cell r="C196">
            <v>0</v>
          </cell>
          <cell r="E196">
            <v>0</v>
          </cell>
        </row>
        <row r="197">
          <cell r="A197">
            <v>296</v>
          </cell>
          <cell r="C197">
            <v>0</v>
          </cell>
          <cell r="E197">
            <v>0</v>
          </cell>
        </row>
        <row r="198">
          <cell r="A198">
            <v>297</v>
          </cell>
          <cell r="C198">
            <v>0</v>
          </cell>
          <cell r="E198">
            <v>0</v>
          </cell>
        </row>
        <row r="199">
          <cell r="A199">
            <v>298</v>
          </cell>
          <cell r="C199">
            <v>0</v>
          </cell>
          <cell r="E199">
            <v>0</v>
          </cell>
        </row>
        <row r="200">
          <cell r="A200">
            <v>299</v>
          </cell>
          <cell r="C200">
            <v>0</v>
          </cell>
          <cell r="E200">
            <v>0</v>
          </cell>
        </row>
        <row r="201">
          <cell r="A201">
            <v>300</v>
          </cell>
          <cell r="B201" t="str">
            <v>Material común de relleno</v>
          </cell>
          <cell r="C201">
            <v>3000</v>
          </cell>
          <cell r="D201" t="str">
            <v>m³</v>
          </cell>
          <cell r="E201">
            <v>30</v>
          </cell>
        </row>
        <row r="202">
          <cell r="A202">
            <v>301</v>
          </cell>
          <cell r="B202" t="str">
            <v>Material seleccionado de relleno</v>
          </cell>
          <cell r="C202">
            <v>8500</v>
          </cell>
          <cell r="D202" t="str">
            <v>m³</v>
          </cell>
          <cell r="E202">
            <v>85</v>
          </cell>
        </row>
        <row r="203">
          <cell r="A203">
            <v>302</v>
          </cell>
          <cell r="C203">
            <v>0</v>
          </cell>
        </row>
        <row r="204">
          <cell r="A204">
            <v>303</v>
          </cell>
          <cell r="C204">
            <v>0</v>
          </cell>
        </row>
        <row r="205">
          <cell r="A205">
            <v>304</v>
          </cell>
          <cell r="C205">
            <v>0</v>
          </cell>
        </row>
        <row r="206">
          <cell r="A206">
            <v>305</v>
          </cell>
          <cell r="C206">
            <v>0</v>
          </cell>
        </row>
        <row r="207">
          <cell r="A207">
            <v>306</v>
          </cell>
          <cell r="C207">
            <v>0</v>
          </cell>
        </row>
        <row r="208">
          <cell r="A208">
            <v>307</v>
          </cell>
          <cell r="C208">
            <v>0</v>
          </cell>
        </row>
        <row r="209">
          <cell r="A209">
            <v>308</v>
          </cell>
          <cell r="C209">
            <v>0</v>
          </cell>
        </row>
        <row r="210">
          <cell r="A210">
            <v>309</v>
          </cell>
          <cell r="C210">
            <v>0</v>
          </cell>
        </row>
        <row r="211">
          <cell r="A211">
            <v>310</v>
          </cell>
          <cell r="B211" t="str">
            <v>Tapa y anillo en hierro fundido</v>
          </cell>
          <cell r="C211">
            <v>132600</v>
          </cell>
          <cell r="D211" t="str">
            <v>Und.</v>
          </cell>
        </row>
        <row r="212">
          <cell r="A212">
            <v>311</v>
          </cell>
          <cell r="C212">
            <v>0</v>
          </cell>
        </row>
        <row r="213">
          <cell r="A213">
            <v>312</v>
          </cell>
          <cell r="C213">
            <v>0</v>
          </cell>
        </row>
        <row r="214">
          <cell r="A214">
            <v>313</v>
          </cell>
          <cell r="C214">
            <v>0</v>
          </cell>
        </row>
        <row r="215">
          <cell r="A215">
            <v>314</v>
          </cell>
          <cell r="C215">
            <v>0</v>
          </cell>
        </row>
        <row r="216">
          <cell r="A216">
            <v>315</v>
          </cell>
          <cell r="C216">
            <v>0</v>
          </cell>
        </row>
        <row r="217">
          <cell r="A217">
            <v>316</v>
          </cell>
          <cell r="C217">
            <v>0</v>
          </cell>
        </row>
        <row r="218">
          <cell r="A218">
            <v>317</v>
          </cell>
          <cell r="C218">
            <v>0</v>
          </cell>
        </row>
        <row r="219">
          <cell r="A219">
            <v>318</v>
          </cell>
          <cell r="C219">
            <v>0</v>
          </cell>
        </row>
        <row r="220">
          <cell r="A220">
            <v>319</v>
          </cell>
          <cell r="C220">
            <v>0</v>
          </cell>
        </row>
        <row r="221">
          <cell r="A221">
            <v>320</v>
          </cell>
          <cell r="C221">
            <v>0</v>
          </cell>
        </row>
        <row r="222">
          <cell r="A222">
            <v>321</v>
          </cell>
          <cell r="C222">
            <v>0</v>
          </cell>
        </row>
        <row r="223">
          <cell r="A223">
            <v>322</v>
          </cell>
          <cell r="C223">
            <v>0</v>
          </cell>
        </row>
        <row r="224">
          <cell r="A224">
            <v>323</v>
          </cell>
          <cell r="C224">
            <v>0</v>
          </cell>
        </row>
        <row r="225">
          <cell r="A225">
            <v>324</v>
          </cell>
          <cell r="C225">
            <v>0</v>
          </cell>
        </row>
        <row r="226">
          <cell r="A226">
            <v>325</v>
          </cell>
          <cell r="C226">
            <v>0</v>
          </cell>
        </row>
        <row r="227">
          <cell r="A227">
            <v>326</v>
          </cell>
          <cell r="C227">
            <v>0</v>
          </cell>
        </row>
        <row r="228">
          <cell r="A228">
            <v>327</v>
          </cell>
          <cell r="C228">
            <v>0</v>
          </cell>
        </row>
        <row r="229">
          <cell r="A229">
            <v>328</v>
          </cell>
          <cell r="C229">
            <v>0</v>
          </cell>
        </row>
        <row r="230">
          <cell r="A230">
            <v>329</v>
          </cell>
          <cell r="C230">
            <v>0</v>
          </cell>
        </row>
        <row r="231">
          <cell r="A231">
            <v>330</v>
          </cell>
          <cell r="C231">
            <v>0</v>
          </cell>
        </row>
        <row r="232">
          <cell r="A232">
            <v>331</v>
          </cell>
          <cell r="C232">
            <v>0</v>
          </cell>
        </row>
        <row r="233">
          <cell r="A233">
            <v>332</v>
          </cell>
          <cell r="C233">
            <v>0</v>
          </cell>
        </row>
        <row r="234">
          <cell r="A234">
            <v>333</v>
          </cell>
          <cell r="C234">
            <v>0</v>
          </cell>
        </row>
        <row r="235">
          <cell r="A235">
            <v>334</v>
          </cell>
          <cell r="C235">
            <v>0</v>
          </cell>
        </row>
        <row r="236">
          <cell r="A236">
            <v>335</v>
          </cell>
          <cell r="C236">
            <v>0</v>
          </cell>
        </row>
        <row r="237">
          <cell r="A237">
            <v>336</v>
          </cell>
          <cell r="C237">
            <v>0</v>
          </cell>
        </row>
        <row r="238">
          <cell r="A238">
            <v>337</v>
          </cell>
          <cell r="C238">
            <v>0</v>
          </cell>
        </row>
        <row r="239">
          <cell r="A239">
            <v>338</v>
          </cell>
          <cell r="C239">
            <v>0</v>
          </cell>
        </row>
        <row r="240">
          <cell r="A240">
            <v>339</v>
          </cell>
          <cell r="C240">
            <v>0</v>
          </cell>
        </row>
        <row r="241">
          <cell r="A241">
            <v>340</v>
          </cell>
          <cell r="C241">
            <v>0</v>
          </cell>
        </row>
        <row r="242">
          <cell r="A242">
            <v>341</v>
          </cell>
          <cell r="C242">
            <v>0</v>
          </cell>
        </row>
        <row r="243">
          <cell r="A243">
            <v>342</v>
          </cell>
          <cell r="C243">
            <v>0</v>
          </cell>
        </row>
        <row r="244">
          <cell r="A244">
            <v>343</v>
          </cell>
          <cell r="C244">
            <v>0</v>
          </cell>
        </row>
        <row r="245">
          <cell r="A245">
            <v>344</v>
          </cell>
          <cell r="C245">
            <v>0</v>
          </cell>
        </row>
        <row r="246">
          <cell r="A246">
            <v>345</v>
          </cell>
          <cell r="C246">
            <v>0</v>
          </cell>
        </row>
        <row r="247">
          <cell r="A247">
            <v>346</v>
          </cell>
          <cell r="C247">
            <v>0</v>
          </cell>
        </row>
        <row r="248">
          <cell r="A248">
            <v>347</v>
          </cell>
          <cell r="C248">
            <v>0</v>
          </cell>
        </row>
        <row r="249">
          <cell r="A249">
            <v>348</v>
          </cell>
          <cell r="C249">
            <v>0</v>
          </cell>
        </row>
        <row r="250">
          <cell r="A250">
            <v>349</v>
          </cell>
          <cell r="C250">
            <v>0</v>
          </cell>
        </row>
        <row r="251">
          <cell r="A251">
            <v>350</v>
          </cell>
          <cell r="C251">
            <v>0</v>
          </cell>
        </row>
        <row r="252">
          <cell r="A252">
            <v>351</v>
          </cell>
          <cell r="C252">
            <v>0</v>
          </cell>
        </row>
        <row r="253">
          <cell r="A253">
            <v>352</v>
          </cell>
          <cell r="C253">
            <v>0</v>
          </cell>
        </row>
        <row r="254">
          <cell r="A254">
            <v>353</v>
          </cell>
          <cell r="C254">
            <v>0</v>
          </cell>
        </row>
        <row r="255">
          <cell r="A255">
            <v>354</v>
          </cell>
          <cell r="C255">
            <v>0</v>
          </cell>
        </row>
        <row r="256">
          <cell r="A256">
            <v>355</v>
          </cell>
          <cell r="C256">
            <v>0</v>
          </cell>
        </row>
        <row r="257">
          <cell r="A257">
            <v>356</v>
          </cell>
          <cell r="C257">
            <v>0</v>
          </cell>
        </row>
        <row r="258">
          <cell r="A258">
            <v>357</v>
          </cell>
          <cell r="C258">
            <v>0</v>
          </cell>
        </row>
        <row r="259">
          <cell r="A259">
            <v>358</v>
          </cell>
          <cell r="C259">
            <v>0</v>
          </cell>
        </row>
        <row r="260">
          <cell r="A260">
            <v>359</v>
          </cell>
          <cell r="C260">
            <v>0</v>
          </cell>
        </row>
        <row r="261">
          <cell r="A261">
            <v>360</v>
          </cell>
          <cell r="C261">
            <v>0</v>
          </cell>
        </row>
        <row r="262">
          <cell r="A262">
            <v>361</v>
          </cell>
          <cell r="C262">
            <v>0</v>
          </cell>
        </row>
        <row r="263">
          <cell r="A263">
            <v>362</v>
          </cell>
          <cell r="C263">
            <v>0</v>
          </cell>
        </row>
        <row r="264">
          <cell r="A264">
            <v>363</v>
          </cell>
          <cell r="C264">
            <v>0</v>
          </cell>
        </row>
        <row r="265">
          <cell r="A265">
            <v>364</v>
          </cell>
          <cell r="C265">
            <v>0</v>
          </cell>
        </row>
        <row r="266">
          <cell r="A266">
            <v>365</v>
          </cell>
          <cell r="C266">
            <v>0</v>
          </cell>
        </row>
        <row r="267">
          <cell r="A267">
            <v>366</v>
          </cell>
          <cell r="C267">
            <v>0</v>
          </cell>
        </row>
        <row r="268">
          <cell r="A268">
            <v>367</v>
          </cell>
          <cell r="C268">
            <v>0</v>
          </cell>
        </row>
        <row r="269">
          <cell r="A269">
            <v>368</v>
          </cell>
          <cell r="C269">
            <v>0</v>
          </cell>
        </row>
        <row r="270">
          <cell r="A270">
            <v>369</v>
          </cell>
          <cell r="C270">
            <v>0</v>
          </cell>
        </row>
        <row r="271">
          <cell r="A271">
            <v>370</v>
          </cell>
          <cell r="C271">
            <v>0</v>
          </cell>
        </row>
        <row r="272">
          <cell r="A272">
            <v>371</v>
          </cell>
          <cell r="C272">
            <v>0</v>
          </cell>
        </row>
        <row r="273">
          <cell r="A273">
            <v>372</v>
          </cell>
          <cell r="C273">
            <v>0</v>
          </cell>
        </row>
        <row r="274">
          <cell r="A274">
            <v>373</v>
          </cell>
          <cell r="C274">
            <v>0</v>
          </cell>
        </row>
        <row r="275">
          <cell r="A275">
            <v>374</v>
          </cell>
          <cell r="C275">
            <v>0</v>
          </cell>
        </row>
        <row r="276">
          <cell r="A276">
            <v>375</v>
          </cell>
          <cell r="C276">
            <v>0</v>
          </cell>
        </row>
        <row r="277">
          <cell r="A277">
            <v>376</v>
          </cell>
          <cell r="C277">
            <v>0</v>
          </cell>
        </row>
        <row r="278">
          <cell r="A278">
            <v>377</v>
          </cell>
          <cell r="C278">
            <v>0</v>
          </cell>
        </row>
        <row r="279">
          <cell r="A279">
            <v>378</v>
          </cell>
          <cell r="C279">
            <v>0</v>
          </cell>
        </row>
        <row r="280">
          <cell r="A280">
            <v>379</v>
          </cell>
          <cell r="C280">
            <v>0</v>
          </cell>
        </row>
        <row r="281">
          <cell r="A281">
            <v>380</v>
          </cell>
          <cell r="C281">
            <v>0</v>
          </cell>
        </row>
        <row r="282">
          <cell r="A282">
            <v>381</v>
          </cell>
          <cell r="C282">
            <v>0</v>
          </cell>
        </row>
        <row r="283">
          <cell r="A283">
            <v>382</v>
          </cell>
          <cell r="C283">
            <v>0</v>
          </cell>
        </row>
        <row r="284">
          <cell r="A284">
            <v>383</v>
          </cell>
          <cell r="C284">
            <v>0</v>
          </cell>
        </row>
        <row r="285">
          <cell r="A285">
            <v>384</v>
          </cell>
          <cell r="C285">
            <v>0</v>
          </cell>
        </row>
        <row r="286">
          <cell r="A286">
            <v>385</v>
          </cell>
          <cell r="C286">
            <v>0</v>
          </cell>
        </row>
        <row r="287">
          <cell r="A287">
            <v>386</v>
          </cell>
          <cell r="C287">
            <v>0</v>
          </cell>
        </row>
        <row r="288">
          <cell r="A288">
            <v>387</v>
          </cell>
          <cell r="C288">
            <v>0</v>
          </cell>
        </row>
        <row r="289">
          <cell r="A289">
            <v>388</v>
          </cell>
          <cell r="C289">
            <v>0</v>
          </cell>
        </row>
        <row r="290">
          <cell r="A290">
            <v>389</v>
          </cell>
          <cell r="C290">
            <v>0</v>
          </cell>
        </row>
        <row r="291">
          <cell r="A291">
            <v>390</v>
          </cell>
          <cell r="C291">
            <v>0</v>
          </cell>
        </row>
        <row r="292">
          <cell r="A292">
            <v>391</v>
          </cell>
          <cell r="C292">
            <v>0</v>
          </cell>
        </row>
        <row r="293">
          <cell r="A293">
            <v>392</v>
          </cell>
          <cell r="C293">
            <v>0</v>
          </cell>
        </row>
        <row r="294">
          <cell r="A294">
            <v>393</v>
          </cell>
          <cell r="C294">
            <v>0</v>
          </cell>
        </row>
        <row r="295">
          <cell r="A295">
            <v>394</v>
          </cell>
          <cell r="C295">
            <v>0</v>
          </cell>
        </row>
        <row r="296">
          <cell r="A296">
            <v>395</v>
          </cell>
          <cell r="C296">
            <v>0</v>
          </cell>
        </row>
        <row r="297">
          <cell r="A297">
            <v>396</v>
          </cell>
          <cell r="C297">
            <v>0</v>
          </cell>
        </row>
        <row r="298">
          <cell r="A298">
            <v>397</v>
          </cell>
          <cell r="C298">
            <v>0</v>
          </cell>
        </row>
        <row r="299">
          <cell r="A299">
            <v>398</v>
          </cell>
          <cell r="C299">
            <v>0</v>
          </cell>
        </row>
        <row r="300">
          <cell r="A300">
            <v>399</v>
          </cell>
          <cell r="C300">
            <v>0</v>
          </cell>
        </row>
        <row r="301">
          <cell r="A301">
            <v>400</v>
          </cell>
          <cell r="B301" t="str">
            <v>Ingeniero</v>
          </cell>
          <cell r="C301">
            <v>25000</v>
          </cell>
        </row>
        <row r="302">
          <cell r="A302">
            <v>401</v>
          </cell>
          <cell r="B302" t="str">
            <v>Topógrafo</v>
          </cell>
          <cell r="C302">
            <v>12500</v>
          </cell>
        </row>
        <row r="303">
          <cell r="A303">
            <v>402</v>
          </cell>
          <cell r="B303" t="str">
            <v>Maestro</v>
          </cell>
          <cell r="C303">
            <v>12500</v>
          </cell>
        </row>
        <row r="304">
          <cell r="A304">
            <v>403</v>
          </cell>
          <cell r="B304" t="str">
            <v>Oficial</v>
          </cell>
          <cell r="C304">
            <v>5000</v>
          </cell>
        </row>
        <row r="305">
          <cell r="A305">
            <v>404</v>
          </cell>
          <cell r="B305" t="str">
            <v>Ayudante</v>
          </cell>
          <cell r="C305">
            <v>5000</v>
          </cell>
        </row>
        <row r="306">
          <cell r="A306">
            <v>405</v>
          </cell>
          <cell r="B306" t="str">
            <v>Cadenero 1º</v>
          </cell>
          <cell r="C306">
            <v>8000</v>
          </cell>
        </row>
        <row r="307">
          <cell r="A307">
            <v>406</v>
          </cell>
          <cell r="B307" t="str">
            <v>Cadenero 2º</v>
          </cell>
          <cell r="C307">
            <v>5000</v>
          </cell>
        </row>
        <row r="308">
          <cell r="A308">
            <v>407</v>
          </cell>
          <cell r="B308" t="str">
            <v>Técnico especializado</v>
          </cell>
          <cell r="C308">
            <v>15000</v>
          </cell>
        </row>
        <row r="309">
          <cell r="A309">
            <v>408</v>
          </cell>
          <cell r="C309">
            <v>0</v>
          </cell>
        </row>
        <row r="310">
          <cell r="A310">
            <v>409</v>
          </cell>
          <cell r="C310">
            <v>0</v>
          </cell>
        </row>
        <row r="311">
          <cell r="A311">
            <v>410</v>
          </cell>
          <cell r="C311">
            <v>0</v>
          </cell>
        </row>
        <row r="312">
          <cell r="A312">
            <v>411</v>
          </cell>
          <cell r="C312">
            <v>0</v>
          </cell>
        </row>
        <row r="313">
          <cell r="A313">
            <v>412</v>
          </cell>
          <cell r="C313">
            <v>0</v>
          </cell>
        </row>
        <row r="314">
          <cell r="A314">
            <v>413</v>
          </cell>
          <cell r="C314">
            <v>0</v>
          </cell>
        </row>
        <row r="315">
          <cell r="A315">
            <v>414</v>
          </cell>
          <cell r="C315">
            <v>0</v>
          </cell>
        </row>
        <row r="316">
          <cell r="A316">
            <v>415</v>
          </cell>
          <cell r="C316">
            <v>0</v>
          </cell>
        </row>
        <row r="317">
          <cell r="A317">
            <v>416</v>
          </cell>
          <cell r="C317">
            <v>0</v>
          </cell>
        </row>
        <row r="318">
          <cell r="A318">
            <v>417</v>
          </cell>
          <cell r="C318">
            <v>0</v>
          </cell>
        </row>
        <row r="319">
          <cell r="A319">
            <v>418</v>
          </cell>
          <cell r="C319">
            <v>0</v>
          </cell>
        </row>
        <row r="320">
          <cell r="A320">
            <v>419</v>
          </cell>
          <cell r="C320">
            <v>0</v>
          </cell>
        </row>
        <row r="321">
          <cell r="A321">
            <v>420</v>
          </cell>
          <cell r="C321">
            <v>0</v>
          </cell>
        </row>
        <row r="322">
          <cell r="A322">
            <v>421</v>
          </cell>
          <cell r="C322">
            <v>0</v>
          </cell>
        </row>
        <row r="323">
          <cell r="A323">
            <v>422</v>
          </cell>
          <cell r="C323">
            <v>0</v>
          </cell>
        </row>
        <row r="324">
          <cell r="A324">
            <v>423</v>
          </cell>
          <cell r="C324">
            <v>0</v>
          </cell>
        </row>
        <row r="325">
          <cell r="A325">
            <v>424</v>
          </cell>
          <cell r="C325">
            <v>0</v>
          </cell>
        </row>
        <row r="326">
          <cell r="A326">
            <v>425</v>
          </cell>
          <cell r="C326">
            <v>0</v>
          </cell>
        </row>
        <row r="327">
          <cell r="A327">
            <v>426</v>
          </cell>
          <cell r="C327">
            <v>0</v>
          </cell>
        </row>
        <row r="328">
          <cell r="A328">
            <v>427</v>
          </cell>
          <cell r="C328">
            <v>0</v>
          </cell>
        </row>
        <row r="329">
          <cell r="A329">
            <v>428</v>
          </cell>
          <cell r="C329">
            <v>0</v>
          </cell>
        </row>
        <row r="330">
          <cell r="A330">
            <v>429</v>
          </cell>
          <cell r="C330">
            <v>0</v>
          </cell>
        </row>
        <row r="331">
          <cell r="A331">
            <v>430</v>
          </cell>
          <cell r="C331">
            <v>0</v>
          </cell>
        </row>
        <row r="332">
          <cell r="A332">
            <v>431</v>
          </cell>
          <cell r="C332">
            <v>0</v>
          </cell>
        </row>
        <row r="333">
          <cell r="A333">
            <v>432</v>
          </cell>
          <cell r="C333">
            <v>0</v>
          </cell>
        </row>
        <row r="334">
          <cell r="A334">
            <v>433</v>
          </cell>
          <cell r="C334">
            <v>0</v>
          </cell>
        </row>
        <row r="335">
          <cell r="A335">
            <v>434</v>
          </cell>
          <cell r="C335">
            <v>0</v>
          </cell>
        </row>
        <row r="336">
          <cell r="A336">
            <v>435</v>
          </cell>
          <cell r="C336">
            <v>0</v>
          </cell>
        </row>
        <row r="337">
          <cell r="A337">
            <v>436</v>
          </cell>
          <cell r="C337">
            <v>0</v>
          </cell>
        </row>
        <row r="338">
          <cell r="A338">
            <v>437</v>
          </cell>
          <cell r="C338">
            <v>0</v>
          </cell>
        </row>
        <row r="339">
          <cell r="A339">
            <v>438</v>
          </cell>
          <cell r="C339">
            <v>0</v>
          </cell>
        </row>
        <row r="340">
          <cell r="A340">
            <v>439</v>
          </cell>
          <cell r="C340">
            <v>0</v>
          </cell>
        </row>
        <row r="341">
          <cell r="A341">
            <v>440</v>
          </cell>
          <cell r="C341">
            <v>0</v>
          </cell>
        </row>
        <row r="342">
          <cell r="A342">
            <v>441</v>
          </cell>
          <cell r="C342">
            <v>0</v>
          </cell>
        </row>
        <row r="343">
          <cell r="A343">
            <v>442</v>
          </cell>
          <cell r="C343">
            <v>0</v>
          </cell>
        </row>
        <row r="344">
          <cell r="A344">
            <v>443</v>
          </cell>
          <cell r="C344">
            <v>0</v>
          </cell>
        </row>
        <row r="345">
          <cell r="A345">
            <v>444</v>
          </cell>
          <cell r="C345">
            <v>0</v>
          </cell>
        </row>
        <row r="346">
          <cell r="A346">
            <v>445</v>
          </cell>
          <cell r="C346">
            <v>0</v>
          </cell>
        </row>
        <row r="347">
          <cell r="A347">
            <v>446</v>
          </cell>
          <cell r="C347">
            <v>0</v>
          </cell>
        </row>
        <row r="348">
          <cell r="A348">
            <v>447</v>
          </cell>
          <cell r="C348">
            <v>0</v>
          </cell>
        </row>
        <row r="349">
          <cell r="A349">
            <v>448</v>
          </cell>
          <cell r="C349">
            <v>0</v>
          </cell>
        </row>
        <row r="350">
          <cell r="A350">
            <v>449</v>
          </cell>
          <cell r="C350">
            <v>0</v>
          </cell>
        </row>
        <row r="351">
          <cell r="A351">
            <v>450</v>
          </cell>
          <cell r="C351">
            <v>0</v>
          </cell>
        </row>
        <row r="352">
          <cell r="A352">
            <v>451</v>
          </cell>
          <cell r="C352">
            <v>0</v>
          </cell>
        </row>
        <row r="353">
          <cell r="A353">
            <v>452</v>
          </cell>
          <cell r="C353">
            <v>0</v>
          </cell>
        </row>
        <row r="354">
          <cell r="A354">
            <v>453</v>
          </cell>
          <cell r="C354">
            <v>0</v>
          </cell>
        </row>
        <row r="355">
          <cell r="A355">
            <v>454</v>
          </cell>
          <cell r="C355">
            <v>0</v>
          </cell>
        </row>
        <row r="356">
          <cell r="A356">
            <v>455</v>
          </cell>
          <cell r="C356">
            <v>0</v>
          </cell>
        </row>
        <row r="357">
          <cell r="A357">
            <v>456</v>
          </cell>
          <cell r="C357">
            <v>0</v>
          </cell>
        </row>
        <row r="358">
          <cell r="A358">
            <v>457</v>
          </cell>
          <cell r="C358">
            <v>0</v>
          </cell>
        </row>
        <row r="359">
          <cell r="A359">
            <v>458</v>
          </cell>
          <cell r="C359">
            <v>0</v>
          </cell>
        </row>
        <row r="360">
          <cell r="A360">
            <v>459</v>
          </cell>
          <cell r="C360">
            <v>0</v>
          </cell>
        </row>
        <row r="361">
          <cell r="A361">
            <v>460</v>
          </cell>
          <cell r="C361">
            <v>0</v>
          </cell>
        </row>
        <row r="362">
          <cell r="A362">
            <v>461</v>
          </cell>
          <cell r="C362">
            <v>0</v>
          </cell>
        </row>
        <row r="363">
          <cell r="A363">
            <v>462</v>
          </cell>
          <cell r="C363">
            <v>0</v>
          </cell>
        </row>
        <row r="364">
          <cell r="A364">
            <v>463</v>
          </cell>
          <cell r="C364">
            <v>0</v>
          </cell>
        </row>
        <row r="365">
          <cell r="A365">
            <v>464</v>
          </cell>
          <cell r="C365">
            <v>0</v>
          </cell>
        </row>
        <row r="366">
          <cell r="A366">
            <v>465</v>
          </cell>
          <cell r="C366">
            <v>0</v>
          </cell>
        </row>
        <row r="367">
          <cell r="A367">
            <v>466</v>
          </cell>
          <cell r="C367">
            <v>0</v>
          </cell>
        </row>
        <row r="368">
          <cell r="A368">
            <v>467</v>
          </cell>
          <cell r="C368">
            <v>0</v>
          </cell>
        </row>
        <row r="369">
          <cell r="A369">
            <v>468</v>
          </cell>
          <cell r="C369">
            <v>0</v>
          </cell>
        </row>
        <row r="370">
          <cell r="A370">
            <v>469</v>
          </cell>
          <cell r="C370">
            <v>0</v>
          </cell>
        </row>
        <row r="371">
          <cell r="A371">
            <v>470</v>
          </cell>
          <cell r="C371">
            <v>0</v>
          </cell>
        </row>
        <row r="372">
          <cell r="A372">
            <v>471</v>
          </cell>
          <cell r="C372">
            <v>0</v>
          </cell>
        </row>
        <row r="373">
          <cell r="A373">
            <v>472</v>
          </cell>
          <cell r="C373">
            <v>0</v>
          </cell>
        </row>
        <row r="374">
          <cell r="A374">
            <v>473</v>
          </cell>
          <cell r="C374">
            <v>0</v>
          </cell>
        </row>
        <row r="375">
          <cell r="A375">
            <v>474</v>
          </cell>
          <cell r="C375">
            <v>0</v>
          </cell>
        </row>
        <row r="376">
          <cell r="A376">
            <v>475</v>
          </cell>
          <cell r="C376">
            <v>0</v>
          </cell>
        </row>
        <row r="377">
          <cell r="A377">
            <v>476</v>
          </cell>
          <cell r="C377">
            <v>0</v>
          </cell>
        </row>
        <row r="378">
          <cell r="A378">
            <v>477</v>
          </cell>
          <cell r="C378">
            <v>0</v>
          </cell>
        </row>
        <row r="379">
          <cell r="A379">
            <v>478</v>
          </cell>
          <cell r="C379">
            <v>0</v>
          </cell>
        </row>
        <row r="380">
          <cell r="A380">
            <v>479</v>
          </cell>
          <cell r="C380">
            <v>0</v>
          </cell>
        </row>
        <row r="381">
          <cell r="A381">
            <v>480</v>
          </cell>
          <cell r="C381">
            <v>0</v>
          </cell>
        </row>
        <row r="382">
          <cell r="A382">
            <v>481</v>
          </cell>
          <cell r="C382">
            <v>0</v>
          </cell>
        </row>
        <row r="383">
          <cell r="A383">
            <v>482</v>
          </cell>
          <cell r="C383">
            <v>0</v>
          </cell>
        </row>
        <row r="384">
          <cell r="A384">
            <v>483</v>
          </cell>
          <cell r="C384">
            <v>0</v>
          </cell>
        </row>
        <row r="385">
          <cell r="A385">
            <v>484</v>
          </cell>
          <cell r="C385">
            <v>0</v>
          </cell>
        </row>
        <row r="386">
          <cell r="A386">
            <v>485</v>
          </cell>
          <cell r="C386">
            <v>0</v>
          </cell>
        </row>
        <row r="387">
          <cell r="A387">
            <v>486</v>
          </cell>
          <cell r="C387">
            <v>0</v>
          </cell>
        </row>
        <row r="388">
          <cell r="A388">
            <v>487</v>
          </cell>
          <cell r="C388">
            <v>0</v>
          </cell>
        </row>
        <row r="389">
          <cell r="A389">
            <v>488</v>
          </cell>
          <cell r="C389">
            <v>0</v>
          </cell>
        </row>
        <row r="390">
          <cell r="A390">
            <v>489</v>
          </cell>
          <cell r="C390">
            <v>0</v>
          </cell>
        </row>
        <row r="391">
          <cell r="A391">
            <v>490</v>
          </cell>
          <cell r="C391">
            <v>0</v>
          </cell>
        </row>
        <row r="392">
          <cell r="A392">
            <v>491</v>
          </cell>
          <cell r="C392">
            <v>0</v>
          </cell>
        </row>
        <row r="393">
          <cell r="A393">
            <v>492</v>
          </cell>
          <cell r="C393">
            <v>0</v>
          </cell>
        </row>
        <row r="394">
          <cell r="A394">
            <v>493</v>
          </cell>
          <cell r="C394">
            <v>0</v>
          </cell>
        </row>
        <row r="395">
          <cell r="A395">
            <v>494</v>
          </cell>
          <cell r="C395">
            <v>0</v>
          </cell>
        </row>
        <row r="396">
          <cell r="A396">
            <v>495</v>
          </cell>
          <cell r="C396">
            <v>0</v>
          </cell>
        </row>
        <row r="397">
          <cell r="A397">
            <v>496</v>
          </cell>
          <cell r="C397">
            <v>0</v>
          </cell>
        </row>
        <row r="398">
          <cell r="A398">
            <v>497</v>
          </cell>
          <cell r="C398">
            <v>0</v>
          </cell>
        </row>
        <row r="399">
          <cell r="A399">
            <v>498</v>
          </cell>
          <cell r="C399">
            <v>0</v>
          </cell>
        </row>
        <row r="400">
          <cell r="A400">
            <v>499</v>
          </cell>
          <cell r="C400">
            <v>0</v>
          </cell>
        </row>
        <row r="401">
          <cell r="A401">
            <v>500</v>
          </cell>
          <cell r="B401" t="str">
            <v>A. I .U</v>
          </cell>
          <cell r="C401">
            <v>0.25</v>
          </cell>
        </row>
        <row r="402">
          <cell r="A402">
            <v>501</v>
          </cell>
          <cell r="B402" t="str">
            <v>Interventoría</v>
          </cell>
          <cell r="C402">
            <v>0.08</v>
          </cell>
        </row>
        <row r="403">
          <cell r="A403">
            <v>502</v>
          </cell>
          <cell r="B403" t="str">
            <v>Prestaciones Sociales de los Trabajadores</v>
          </cell>
          <cell r="C403">
            <v>0.25</v>
          </cell>
        </row>
        <row r="404">
          <cell r="A404">
            <v>503</v>
          </cell>
          <cell r="B404" t="str">
            <v>Desperdicio materiales</v>
          </cell>
          <cell r="C404">
            <v>0.05</v>
          </cell>
        </row>
        <row r="405">
          <cell r="A405">
            <v>504</v>
          </cell>
          <cell r="B405" t="str">
            <v>Estudios y diseños</v>
          </cell>
          <cell r="C405">
            <v>0.1</v>
          </cell>
        </row>
        <row r="406">
          <cell r="A406">
            <v>505</v>
          </cell>
          <cell r="B406" t="str">
            <v>Administración Mano de Obra O.N.G.</v>
          </cell>
          <cell r="C406">
            <v>0.06</v>
          </cell>
        </row>
        <row r="407">
          <cell r="A407">
            <v>506</v>
          </cell>
          <cell r="B407" t="str">
            <v>Administración Materiales O.N.G.</v>
          </cell>
          <cell r="C407">
            <v>0.04</v>
          </cell>
        </row>
        <row r="408">
          <cell r="A408">
            <v>507</v>
          </cell>
          <cell r="B408" t="str">
            <v>Administración de aportes en especie del municipio</v>
          </cell>
          <cell r="C408">
            <v>0.04</v>
          </cell>
        </row>
        <row r="409">
          <cell r="A409">
            <v>508</v>
          </cell>
        </row>
        <row r="410">
          <cell r="A410">
            <v>509</v>
          </cell>
        </row>
        <row r="411">
          <cell r="A411">
            <v>510</v>
          </cell>
          <cell r="B411" t="str">
            <v>Total Costos Indirectos según presupuesto</v>
          </cell>
          <cell r="C411">
            <v>0.23771416420831784</v>
          </cell>
        </row>
        <row r="412">
          <cell r="A412">
            <v>511</v>
          </cell>
        </row>
        <row r="413">
          <cell r="A413">
            <v>512</v>
          </cell>
        </row>
        <row r="414">
          <cell r="A414">
            <v>513</v>
          </cell>
        </row>
        <row r="415">
          <cell r="A415">
            <v>514</v>
          </cell>
        </row>
        <row r="416">
          <cell r="A416">
            <v>515</v>
          </cell>
        </row>
        <row r="417">
          <cell r="A417">
            <v>516</v>
          </cell>
        </row>
        <row r="418">
          <cell r="A418">
            <v>517</v>
          </cell>
        </row>
        <row r="419">
          <cell r="A419">
            <v>518</v>
          </cell>
        </row>
        <row r="420">
          <cell r="A420">
            <v>519</v>
          </cell>
        </row>
        <row r="421">
          <cell r="A421">
            <v>520</v>
          </cell>
        </row>
        <row r="422">
          <cell r="A422">
            <v>521</v>
          </cell>
        </row>
        <row r="423">
          <cell r="A423">
            <v>522</v>
          </cell>
        </row>
        <row r="424">
          <cell r="A424">
            <v>523</v>
          </cell>
        </row>
        <row r="425">
          <cell r="A425">
            <v>524</v>
          </cell>
        </row>
        <row r="426">
          <cell r="A426">
            <v>525</v>
          </cell>
        </row>
        <row r="427">
          <cell r="A427">
            <v>526</v>
          </cell>
        </row>
        <row r="428">
          <cell r="A428">
            <v>527</v>
          </cell>
        </row>
        <row r="429">
          <cell r="A429">
            <v>528</v>
          </cell>
        </row>
        <row r="430">
          <cell r="A430">
            <v>529</v>
          </cell>
        </row>
        <row r="431">
          <cell r="A431">
            <v>530</v>
          </cell>
        </row>
        <row r="432">
          <cell r="A432">
            <v>531</v>
          </cell>
        </row>
        <row r="433">
          <cell r="A433">
            <v>532</v>
          </cell>
        </row>
        <row r="434">
          <cell r="A434">
            <v>533</v>
          </cell>
        </row>
        <row r="435">
          <cell r="A435">
            <v>534</v>
          </cell>
        </row>
        <row r="436">
          <cell r="A436">
            <v>535</v>
          </cell>
        </row>
        <row r="437">
          <cell r="A437">
            <v>536</v>
          </cell>
        </row>
        <row r="438">
          <cell r="A438">
            <v>537</v>
          </cell>
        </row>
        <row r="439">
          <cell r="A439">
            <v>538</v>
          </cell>
        </row>
        <row r="440">
          <cell r="A440">
            <v>539</v>
          </cell>
        </row>
        <row r="441">
          <cell r="A441">
            <v>540</v>
          </cell>
        </row>
        <row r="442">
          <cell r="A442">
            <v>541</v>
          </cell>
        </row>
        <row r="443">
          <cell r="A443">
            <v>542</v>
          </cell>
        </row>
        <row r="444">
          <cell r="A444">
            <v>543</v>
          </cell>
        </row>
        <row r="445">
          <cell r="A445">
            <v>544</v>
          </cell>
        </row>
        <row r="446">
          <cell r="A446">
            <v>545</v>
          </cell>
        </row>
        <row r="447">
          <cell r="A447">
            <v>546</v>
          </cell>
        </row>
        <row r="448">
          <cell r="A448">
            <v>547</v>
          </cell>
        </row>
        <row r="449">
          <cell r="A449">
            <v>548</v>
          </cell>
        </row>
        <row r="450">
          <cell r="A450">
            <v>549</v>
          </cell>
        </row>
        <row r="504">
          <cell r="A504" t="str">
            <v>OTROS</v>
          </cell>
          <cell r="B504" t="str">
            <v>Distancia Puente 1</v>
          </cell>
          <cell r="C504">
            <v>62</v>
          </cell>
        </row>
        <row r="505">
          <cell r="A505" t="str">
            <v>DATOS</v>
          </cell>
          <cell r="B505" t="str">
            <v>Distancia Puente 2</v>
          </cell>
          <cell r="C505">
            <v>70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row r="15">
          <cell r="J15" t="str">
            <v>M³</v>
          </cell>
        </row>
        <row r="16">
          <cell r="J16" t="str">
            <v>M²</v>
          </cell>
        </row>
        <row r="17">
          <cell r="J17" t="str">
            <v>M</v>
          </cell>
        </row>
        <row r="18">
          <cell r="J18" t="str">
            <v>Kg</v>
          </cell>
        </row>
        <row r="19">
          <cell r="J19" t="str">
            <v>Un</v>
          </cell>
        </row>
        <row r="20">
          <cell r="J20" t="str">
            <v>Dia</v>
          </cell>
        </row>
      </sheetData>
      <sheetData sheetId="2">
        <row r="26">
          <cell r="A26" t="str">
            <v>W09</v>
          </cell>
        </row>
      </sheetData>
      <sheetData sheetId="3"/>
      <sheetData sheetId="4"/>
      <sheetData sheetId="5"/>
      <sheetData sheetId="6"/>
      <sheetData sheetId="7"/>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v>0</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1</v>
          </cell>
        </row>
        <row r="413">
          <cell r="A413">
            <v>1</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row r="1">
          <cell r="A1" t="str">
            <v xml:space="preserve">Codigo </v>
          </cell>
        </row>
      </sheetData>
      <sheetData sheetId="10">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tramo a-b tablones boyaca"/>
      <sheetName val="TABLONES LOS CEIBOS TRAMO B-C"/>
    </sheetNames>
    <sheetDataSet>
      <sheetData sheetId="0">
        <row r="12">
          <cell r="F12" t="str">
            <v xml:space="preserve">  </v>
          </cell>
        </row>
        <row r="45">
          <cell r="F45">
            <v>65016</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B0170-6331-4D37-8E66-92DE8DD55024}">
  <dimension ref="A1:N64"/>
  <sheetViews>
    <sheetView topLeftCell="A2" zoomScale="50" zoomScaleNormal="50" workbookViewId="0">
      <selection activeCell="B2" sqref="B2:N2"/>
    </sheetView>
  </sheetViews>
  <sheetFormatPr baseColWidth="10" defaultRowHeight="15" x14ac:dyDescent="0.25"/>
  <cols>
    <col min="1" max="1" width="6.28515625" customWidth="1"/>
    <col min="2" max="2" width="12.28515625" style="504" customWidth="1"/>
    <col min="3" max="3" width="35.5703125" customWidth="1"/>
    <col min="4" max="4" width="48" style="505" customWidth="1"/>
    <col min="5" max="5" width="34.7109375" style="499" customWidth="1"/>
    <col min="6" max="6" width="27.140625" style="499" customWidth="1"/>
    <col min="7" max="7" width="23.7109375" style="506" customWidth="1"/>
    <col min="8" max="8" width="35.5703125" style="506" customWidth="1"/>
    <col min="10" max="10" width="30.7109375" customWidth="1"/>
    <col min="11" max="11" width="17.7109375" customWidth="1"/>
    <col min="12" max="12" width="18" customWidth="1"/>
    <col min="13" max="13" width="18.28515625" customWidth="1"/>
    <col min="14" max="14" width="28.5703125" customWidth="1"/>
  </cols>
  <sheetData>
    <row r="1" spans="2:14" x14ac:dyDescent="0.25">
      <c r="B1" s="404"/>
      <c r="C1" s="405"/>
      <c r="D1" s="406"/>
      <c r="E1" s="407"/>
      <c r="F1" s="407"/>
      <c r="G1" s="408"/>
      <c r="H1" s="408"/>
    </row>
    <row r="2" spans="2:14" ht="85.5" customHeight="1" x14ac:dyDescent="0.25">
      <c r="B2" s="409" t="s">
        <v>539</v>
      </c>
      <c r="C2" s="410"/>
      <c r="D2" s="410"/>
      <c r="E2" s="410"/>
      <c r="F2" s="410"/>
      <c r="G2" s="410"/>
      <c r="H2" s="410"/>
      <c r="I2" s="410"/>
      <c r="J2" s="410"/>
      <c r="K2" s="410"/>
      <c r="L2" s="410"/>
      <c r="M2" s="410"/>
      <c r="N2" s="411"/>
    </row>
    <row r="3" spans="2:14" ht="41.25" customHeight="1" x14ac:dyDescent="0.25">
      <c r="B3" s="409" t="s">
        <v>540</v>
      </c>
      <c r="C3" s="410"/>
      <c r="D3" s="410"/>
      <c r="E3" s="410"/>
      <c r="F3" s="410"/>
      <c r="G3" s="410"/>
      <c r="H3" s="410"/>
      <c r="I3" s="410"/>
      <c r="J3" s="410"/>
      <c r="K3" s="410"/>
      <c r="L3" s="410"/>
      <c r="M3" s="410"/>
      <c r="N3" s="411"/>
    </row>
    <row r="4" spans="2:14" ht="15.75" customHeight="1" x14ac:dyDescent="0.25">
      <c r="B4" s="409" t="s">
        <v>541</v>
      </c>
      <c r="C4" s="410"/>
      <c r="D4" s="410"/>
      <c r="E4" s="410"/>
      <c r="F4" s="410"/>
      <c r="G4" s="410"/>
      <c r="H4" s="410"/>
      <c r="I4" s="410"/>
      <c r="J4" s="410"/>
      <c r="K4" s="410"/>
      <c r="L4" s="410"/>
      <c r="M4" s="410"/>
      <c r="N4" s="411"/>
    </row>
    <row r="5" spans="2:14" ht="43.5" customHeight="1" x14ac:dyDescent="0.25">
      <c r="B5" s="412" t="s">
        <v>542</v>
      </c>
      <c r="C5" s="412"/>
      <c r="D5" s="412"/>
      <c r="E5" s="412"/>
      <c r="F5" s="412"/>
      <c r="G5" s="412"/>
      <c r="H5" s="413"/>
    </row>
    <row r="6" spans="2:14" x14ac:dyDescent="0.25">
      <c r="B6" s="413"/>
      <c r="C6" s="413"/>
      <c r="D6" s="413"/>
      <c r="E6" s="413"/>
      <c r="F6" s="413"/>
      <c r="G6" s="413"/>
      <c r="H6" s="413"/>
    </row>
    <row r="7" spans="2:14" ht="25.5" customHeight="1" x14ac:dyDescent="0.25">
      <c r="B7" s="412" t="s">
        <v>543</v>
      </c>
      <c r="C7" s="413"/>
      <c r="D7" s="413"/>
      <c r="E7" s="413"/>
      <c r="F7" s="413"/>
      <c r="G7" s="413"/>
      <c r="H7" s="414"/>
    </row>
    <row r="8" spans="2:14" ht="146.25" customHeight="1" x14ac:dyDescent="0.25">
      <c r="B8" s="415" t="s">
        <v>544</v>
      </c>
      <c r="C8" s="415"/>
      <c r="D8" s="415"/>
      <c r="E8" s="415"/>
      <c r="F8" s="415"/>
      <c r="G8" s="415"/>
      <c r="H8" s="415"/>
      <c r="I8" s="415"/>
      <c r="J8" s="415"/>
      <c r="K8" s="415"/>
      <c r="L8" s="415"/>
      <c r="M8" s="415"/>
      <c r="N8" s="415"/>
    </row>
    <row r="9" spans="2:14" ht="26.25" x14ac:dyDescent="0.25">
      <c r="B9" s="415" t="s">
        <v>545</v>
      </c>
      <c r="C9" s="415"/>
      <c r="D9" s="415"/>
      <c r="E9" s="415"/>
      <c r="F9" s="415"/>
      <c r="G9" s="415"/>
      <c r="H9" s="415"/>
      <c r="I9" s="415"/>
      <c r="J9" s="415"/>
      <c r="K9" s="415"/>
      <c r="L9" s="415"/>
      <c r="M9" s="415"/>
      <c r="N9" s="415"/>
    </row>
    <row r="10" spans="2:14" ht="26.25" x14ac:dyDescent="0.25">
      <c r="B10" s="416" t="s">
        <v>546</v>
      </c>
      <c r="C10" s="417"/>
      <c r="D10" s="417"/>
      <c r="E10" s="417"/>
      <c r="F10" s="417"/>
      <c r="G10" s="417"/>
      <c r="H10" s="417"/>
      <c r="I10" s="417"/>
      <c r="J10" s="417"/>
      <c r="K10" s="417"/>
      <c r="L10" s="417"/>
      <c r="M10" s="417"/>
      <c r="N10" s="418"/>
    </row>
    <row r="11" spans="2:14" ht="61.5" customHeight="1" x14ac:dyDescent="0.25">
      <c r="B11" s="419" t="s">
        <v>547</v>
      </c>
      <c r="C11" s="419"/>
      <c r="D11" s="419"/>
      <c r="E11" s="419"/>
      <c r="F11" s="419"/>
      <c r="G11" s="419"/>
      <c r="H11" s="419"/>
      <c r="I11" s="419"/>
      <c r="J11" s="419"/>
      <c r="K11" s="419"/>
      <c r="L11" s="419"/>
      <c r="M11" s="419"/>
      <c r="N11" s="419"/>
    </row>
    <row r="12" spans="2:14" x14ac:dyDescent="0.25">
      <c r="B12"/>
      <c r="D12"/>
      <c r="E12"/>
      <c r="F12"/>
      <c r="G12"/>
      <c r="H12"/>
    </row>
    <row r="13" spans="2:14" ht="42" customHeight="1" x14ac:dyDescent="0.25">
      <c r="B13" s="420" t="s">
        <v>548</v>
      </c>
      <c r="C13" s="421"/>
      <c r="D13" s="421"/>
      <c r="E13" s="421"/>
      <c r="F13" s="421"/>
      <c r="G13" s="421"/>
      <c r="H13" s="421"/>
      <c r="I13" s="421"/>
      <c r="J13" s="421"/>
      <c r="K13" s="421"/>
      <c r="L13" s="421"/>
      <c r="M13" s="421"/>
      <c r="N13" s="422"/>
    </row>
    <row r="14" spans="2:14" ht="33.75" customHeight="1" x14ac:dyDescent="0.25">
      <c r="B14" s="423" t="s">
        <v>549</v>
      </c>
      <c r="C14" s="424"/>
      <c r="D14" s="424"/>
      <c r="E14" s="424"/>
      <c r="F14" s="424"/>
      <c r="G14" s="424"/>
      <c r="H14" s="424"/>
      <c r="I14" s="424"/>
      <c r="J14" s="424"/>
      <c r="K14" s="424"/>
      <c r="L14" s="424"/>
      <c r="M14" s="424"/>
      <c r="N14" s="425"/>
    </row>
    <row r="15" spans="2:14" ht="31.5" x14ac:dyDescent="0.25">
      <c r="B15" s="426" t="s">
        <v>550</v>
      </c>
      <c r="C15" s="427" t="s">
        <v>551</v>
      </c>
      <c r="D15" s="428" t="s">
        <v>552</v>
      </c>
      <c r="E15" s="429" t="s">
        <v>521</v>
      </c>
      <c r="F15" s="430" t="s">
        <v>553</v>
      </c>
      <c r="G15" s="431"/>
      <c r="H15" s="431"/>
      <c r="I15" s="431"/>
      <c r="J15" s="431"/>
      <c r="K15" s="431"/>
      <c r="L15" s="431"/>
      <c r="M15" s="431"/>
      <c r="N15" s="432"/>
    </row>
    <row r="16" spans="2:14" ht="48" thickBot="1" x14ac:dyDescent="0.3">
      <c r="B16" s="433"/>
      <c r="C16" s="434"/>
      <c r="D16" s="435"/>
      <c r="E16" s="436" t="s">
        <v>554</v>
      </c>
      <c r="F16" s="437" t="s">
        <v>555</v>
      </c>
      <c r="G16" s="436" t="s">
        <v>556</v>
      </c>
      <c r="H16" s="436" t="s">
        <v>557</v>
      </c>
      <c r="I16" s="436" t="s">
        <v>558</v>
      </c>
      <c r="J16" s="436" t="s">
        <v>559</v>
      </c>
      <c r="K16" s="436" t="s">
        <v>560</v>
      </c>
      <c r="L16" s="436" t="s">
        <v>561</v>
      </c>
      <c r="M16" s="436" t="s">
        <v>562</v>
      </c>
      <c r="N16" s="438" t="s">
        <v>563</v>
      </c>
    </row>
    <row r="17" spans="2:14" ht="81.75" customHeight="1" thickBot="1" x14ac:dyDescent="0.3">
      <c r="B17" s="439">
        <v>1</v>
      </c>
      <c r="C17" s="440" t="s">
        <v>388</v>
      </c>
      <c r="D17" s="441" t="s">
        <v>564</v>
      </c>
      <c r="E17" s="440" t="s">
        <v>565</v>
      </c>
      <c r="F17" s="440" t="s">
        <v>566</v>
      </c>
      <c r="G17" s="442">
        <v>1</v>
      </c>
      <c r="H17" s="443" t="s">
        <v>567</v>
      </c>
      <c r="I17" s="443" t="s">
        <v>568</v>
      </c>
      <c r="J17" s="443" t="s">
        <v>408</v>
      </c>
      <c r="K17" s="443" t="s">
        <v>408</v>
      </c>
      <c r="L17" s="443">
        <v>210</v>
      </c>
      <c r="M17" s="444" t="s">
        <v>569</v>
      </c>
      <c r="N17" s="445" t="s">
        <v>570</v>
      </c>
    </row>
    <row r="18" spans="2:14" ht="15.75" customHeight="1" x14ac:dyDescent="0.25">
      <c r="B18" s="446">
        <v>2</v>
      </c>
      <c r="C18" s="447" t="s">
        <v>389</v>
      </c>
      <c r="D18" s="448" t="s">
        <v>571</v>
      </c>
      <c r="E18" s="447" t="s">
        <v>572</v>
      </c>
      <c r="F18" s="447" t="s">
        <v>573</v>
      </c>
      <c r="G18" s="449">
        <v>3</v>
      </c>
      <c r="H18" s="450" t="s">
        <v>574</v>
      </c>
      <c r="I18" s="450" t="s">
        <v>575</v>
      </c>
      <c r="J18" s="450" t="s">
        <v>576</v>
      </c>
      <c r="K18" s="450" t="s">
        <v>568</v>
      </c>
      <c r="L18" s="450">
        <v>146</v>
      </c>
      <c r="M18" s="451" t="s">
        <v>577</v>
      </c>
      <c r="N18" s="452"/>
    </row>
    <row r="19" spans="2:14" ht="15.75" customHeight="1" x14ac:dyDescent="0.25">
      <c r="B19" s="453"/>
      <c r="C19" s="454"/>
      <c r="D19" s="455"/>
      <c r="E19" s="454"/>
      <c r="F19" s="454"/>
      <c r="G19" s="456"/>
      <c r="H19" s="457" t="s">
        <v>578</v>
      </c>
      <c r="I19" s="457" t="s">
        <v>575</v>
      </c>
      <c r="J19" s="457" t="s">
        <v>579</v>
      </c>
      <c r="K19" s="457" t="s">
        <v>568</v>
      </c>
      <c r="L19" s="457">
        <v>171</v>
      </c>
      <c r="M19" s="457" t="s">
        <v>580</v>
      </c>
      <c r="N19" s="458"/>
    </row>
    <row r="20" spans="2:14" ht="82.5" customHeight="1" thickBot="1" x14ac:dyDescent="0.3">
      <c r="B20" s="459"/>
      <c r="C20" s="460"/>
      <c r="D20" s="461"/>
      <c r="E20" s="460"/>
      <c r="F20" s="460"/>
      <c r="G20" s="462"/>
      <c r="H20" s="463" t="s">
        <v>581</v>
      </c>
      <c r="I20" s="463" t="s">
        <v>582</v>
      </c>
      <c r="J20" s="463" t="s">
        <v>408</v>
      </c>
      <c r="K20" s="463" t="s">
        <v>408</v>
      </c>
      <c r="L20" s="463" t="s">
        <v>408</v>
      </c>
      <c r="M20" s="463" t="s">
        <v>583</v>
      </c>
      <c r="N20" s="464" t="s">
        <v>584</v>
      </c>
    </row>
    <row r="21" spans="2:14" ht="77.25" customHeight="1" thickBot="1" x14ac:dyDescent="0.3">
      <c r="B21" s="439">
        <v>3</v>
      </c>
      <c r="C21" s="440" t="s">
        <v>390</v>
      </c>
      <c r="D21" s="441" t="s">
        <v>585</v>
      </c>
      <c r="E21" s="465" t="s">
        <v>586</v>
      </c>
      <c r="F21" s="465" t="s">
        <v>587</v>
      </c>
      <c r="G21" s="443">
        <v>1</v>
      </c>
      <c r="H21" s="443" t="s">
        <v>588</v>
      </c>
      <c r="I21" s="443" t="s">
        <v>568</v>
      </c>
      <c r="J21" s="443" t="s">
        <v>408</v>
      </c>
      <c r="K21" s="443" t="s">
        <v>408</v>
      </c>
      <c r="L21" s="443">
        <v>150</v>
      </c>
      <c r="M21" s="444" t="s">
        <v>589</v>
      </c>
      <c r="N21" s="445" t="s">
        <v>590</v>
      </c>
    </row>
    <row r="22" spans="2:14" ht="15.75" customHeight="1" x14ac:dyDescent="0.25">
      <c r="B22" s="446">
        <v>4</v>
      </c>
      <c r="C22" s="447" t="s">
        <v>391</v>
      </c>
      <c r="D22" s="448" t="s">
        <v>591</v>
      </c>
      <c r="E22" s="447" t="s">
        <v>592</v>
      </c>
      <c r="F22" s="447" t="s">
        <v>593</v>
      </c>
      <c r="G22" s="466">
        <v>1</v>
      </c>
      <c r="H22" s="449" t="s">
        <v>594</v>
      </c>
      <c r="I22" s="449" t="s">
        <v>575</v>
      </c>
      <c r="J22" s="450" t="s">
        <v>595</v>
      </c>
      <c r="K22" s="450" t="s">
        <v>568</v>
      </c>
      <c r="L22" s="450">
        <v>1</v>
      </c>
      <c r="M22" s="450" t="s">
        <v>596</v>
      </c>
      <c r="N22" s="452"/>
    </row>
    <row r="23" spans="2:14" ht="15.75" customHeight="1" x14ac:dyDescent="0.25">
      <c r="B23" s="453"/>
      <c r="C23" s="454"/>
      <c r="D23" s="455"/>
      <c r="E23" s="454"/>
      <c r="F23" s="454"/>
      <c r="G23" s="467"/>
      <c r="H23" s="456"/>
      <c r="I23" s="456"/>
      <c r="J23" s="457" t="s">
        <v>597</v>
      </c>
      <c r="K23" s="457" t="s">
        <v>568</v>
      </c>
      <c r="L23" s="457">
        <v>2</v>
      </c>
      <c r="M23" s="457" t="s">
        <v>596</v>
      </c>
      <c r="N23" s="458"/>
    </row>
    <row r="24" spans="2:14" ht="15.75" customHeight="1" x14ac:dyDescent="0.25">
      <c r="B24" s="453"/>
      <c r="C24" s="454"/>
      <c r="D24" s="455"/>
      <c r="E24" s="454"/>
      <c r="F24" s="454"/>
      <c r="G24" s="467"/>
      <c r="H24" s="456"/>
      <c r="I24" s="456"/>
      <c r="J24" s="457" t="s">
        <v>598</v>
      </c>
      <c r="K24" s="457" t="s">
        <v>568</v>
      </c>
      <c r="L24" s="457">
        <v>121</v>
      </c>
      <c r="M24" s="457" t="s">
        <v>596</v>
      </c>
      <c r="N24" s="458"/>
    </row>
    <row r="25" spans="2:14" ht="15.75" customHeight="1" x14ac:dyDescent="0.25">
      <c r="B25" s="453"/>
      <c r="C25" s="454"/>
      <c r="D25" s="455"/>
      <c r="E25" s="454"/>
      <c r="F25" s="454"/>
      <c r="G25" s="467"/>
      <c r="H25" s="456"/>
      <c r="I25" s="456"/>
      <c r="J25" s="457" t="s">
        <v>599</v>
      </c>
      <c r="K25" s="457" t="s">
        <v>568</v>
      </c>
      <c r="L25" s="457">
        <v>118</v>
      </c>
      <c r="M25" s="457" t="s">
        <v>596</v>
      </c>
      <c r="N25" s="458"/>
    </row>
    <row r="26" spans="2:14" ht="15.75" customHeight="1" thickBot="1" x14ac:dyDescent="0.3">
      <c r="B26" s="459"/>
      <c r="C26" s="460"/>
      <c r="D26" s="461"/>
      <c r="E26" s="460"/>
      <c r="F26" s="460"/>
      <c r="G26" s="468"/>
      <c r="H26" s="462"/>
      <c r="I26" s="462"/>
      <c r="J26" s="463" t="s">
        <v>600</v>
      </c>
      <c r="K26" s="463" t="s">
        <v>568</v>
      </c>
      <c r="L26" s="463">
        <v>158</v>
      </c>
      <c r="M26" s="463" t="s">
        <v>596</v>
      </c>
      <c r="N26" s="464"/>
    </row>
    <row r="27" spans="2:14" ht="15.75" customHeight="1" x14ac:dyDescent="0.25">
      <c r="B27" s="446">
        <v>5</v>
      </c>
      <c r="C27" s="447" t="s">
        <v>392</v>
      </c>
      <c r="D27" s="448" t="s">
        <v>601</v>
      </c>
      <c r="E27" s="447" t="s">
        <v>602</v>
      </c>
      <c r="F27" s="447" t="s">
        <v>603</v>
      </c>
      <c r="G27" s="449">
        <v>1</v>
      </c>
      <c r="H27" s="449" t="s">
        <v>604</v>
      </c>
      <c r="I27" s="449" t="s">
        <v>575</v>
      </c>
      <c r="J27" s="450" t="s">
        <v>605</v>
      </c>
      <c r="K27" s="450" t="s">
        <v>568</v>
      </c>
      <c r="L27" s="450">
        <v>65</v>
      </c>
      <c r="M27" s="451" t="s">
        <v>606</v>
      </c>
      <c r="N27" s="452"/>
    </row>
    <row r="28" spans="2:14" ht="15.75" customHeight="1" x14ac:dyDescent="0.25">
      <c r="B28" s="453"/>
      <c r="C28" s="454"/>
      <c r="D28" s="455"/>
      <c r="E28" s="454"/>
      <c r="F28" s="454"/>
      <c r="G28" s="456"/>
      <c r="H28" s="456"/>
      <c r="I28" s="456"/>
      <c r="J28" s="457" t="s">
        <v>607</v>
      </c>
      <c r="K28" s="457" t="s">
        <v>568</v>
      </c>
      <c r="L28" s="457">
        <v>35</v>
      </c>
      <c r="M28" s="469" t="s">
        <v>608</v>
      </c>
      <c r="N28" s="458"/>
    </row>
    <row r="29" spans="2:14" ht="15.75" customHeight="1" x14ac:dyDescent="0.25">
      <c r="B29" s="453"/>
      <c r="C29" s="454"/>
      <c r="D29" s="455"/>
      <c r="E29" s="454"/>
      <c r="F29" s="454"/>
      <c r="G29" s="456"/>
      <c r="H29" s="456"/>
      <c r="I29" s="456"/>
      <c r="J29" s="457" t="s">
        <v>609</v>
      </c>
      <c r="K29" s="457" t="s">
        <v>568</v>
      </c>
      <c r="L29" s="457">
        <v>15</v>
      </c>
      <c r="M29" s="457" t="s">
        <v>610</v>
      </c>
      <c r="N29" s="458" t="s">
        <v>611</v>
      </c>
    </row>
    <row r="30" spans="2:14" ht="15.75" customHeight="1" x14ac:dyDescent="0.25">
      <c r="B30" s="453"/>
      <c r="C30" s="454"/>
      <c r="D30" s="455"/>
      <c r="E30" s="454"/>
      <c r="F30" s="454"/>
      <c r="G30" s="456"/>
      <c r="H30" s="456"/>
      <c r="I30" s="456"/>
      <c r="J30" s="457" t="s">
        <v>612</v>
      </c>
      <c r="K30" s="457" t="s">
        <v>568</v>
      </c>
      <c r="L30" s="457">
        <v>2</v>
      </c>
      <c r="M30" s="457" t="s">
        <v>613</v>
      </c>
      <c r="N30" s="458"/>
    </row>
    <row r="31" spans="2:14" ht="15.75" customHeight="1" x14ac:dyDescent="0.25">
      <c r="B31" s="453"/>
      <c r="C31" s="454"/>
      <c r="D31" s="455"/>
      <c r="E31" s="454"/>
      <c r="F31" s="454"/>
      <c r="G31" s="456"/>
      <c r="H31" s="456"/>
      <c r="I31" s="456"/>
      <c r="J31" s="457" t="s">
        <v>614</v>
      </c>
      <c r="K31" s="457" t="s">
        <v>568</v>
      </c>
      <c r="L31" s="457">
        <v>62</v>
      </c>
      <c r="M31" s="457" t="s">
        <v>615</v>
      </c>
      <c r="N31" s="458"/>
    </row>
    <row r="32" spans="2:14" ht="15.75" customHeight="1" x14ac:dyDescent="0.25">
      <c r="B32" s="453"/>
      <c r="C32" s="454"/>
      <c r="D32" s="455"/>
      <c r="E32" s="454"/>
      <c r="F32" s="454"/>
      <c r="G32" s="456"/>
      <c r="H32" s="456"/>
      <c r="I32" s="456"/>
      <c r="J32" s="457" t="s">
        <v>616</v>
      </c>
      <c r="K32" s="457" t="s">
        <v>568</v>
      </c>
      <c r="L32" s="457">
        <v>23</v>
      </c>
      <c r="M32" s="457" t="s">
        <v>617</v>
      </c>
      <c r="N32" s="458"/>
    </row>
    <row r="33" spans="2:14" ht="15.75" customHeight="1" x14ac:dyDescent="0.25">
      <c r="B33" s="453"/>
      <c r="C33" s="454"/>
      <c r="D33" s="455"/>
      <c r="E33" s="454"/>
      <c r="F33" s="454"/>
      <c r="G33" s="456"/>
      <c r="H33" s="456"/>
      <c r="I33" s="456"/>
      <c r="J33" s="457" t="s">
        <v>618</v>
      </c>
      <c r="K33" s="457" t="s">
        <v>568</v>
      </c>
      <c r="L33" s="457">
        <v>61</v>
      </c>
      <c r="M33" s="457" t="s">
        <v>619</v>
      </c>
      <c r="N33" s="458"/>
    </row>
    <row r="34" spans="2:14" ht="15.75" customHeight="1" x14ac:dyDescent="0.25">
      <c r="B34" s="453"/>
      <c r="C34" s="454"/>
      <c r="D34" s="455"/>
      <c r="E34" s="454"/>
      <c r="F34" s="454"/>
      <c r="G34" s="456"/>
      <c r="H34" s="456"/>
      <c r="I34" s="456"/>
      <c r="J34" s="457" t="s">
        <v>620</v>
      </c>
      <c r="K34" s="457" t="s">
        <v>568</v>
      </c>
      <c r="L34" s="457">
        <v>16</v>
      </c>
      <c r="M34" s="457" t="s">
        <v>621</v>
      </c>
      <c r="N34" s="458"/>
    </row>
    <row r="35" spans="2:14" ht="15.75" customHeight="1" x14ac:dyDescent="0.25">
      <c r="B35" s="453"/>
      <c r="C35" s="454"/>
      <c r="D35" s="455"/>
      <c r="E35" s="454"/>
      <c r="F35" s="454"/>
      <c r="G35" s="456"/>
      <c r="H35" s="456"/>
      <c r="I35" s="456"/>
      <c r="J35" s="457" t="s">
        <v>622</v>
      </c>
      <c r="K35" s="457" t="s">
        <v>568</v>
      </c>
      <c r="L35" s="457">
        <v>386</v>
      </c>
      <c r="M35" s="457" t="s">
        <v>596</v>
      </c>
      <c r="N35" s="458"/>
    </row>
    <row r="36" spans="2:14" ht="37.5" customHeight="1" thickBot="1" x14ac:dyDescent="0.3">
      <c r="B36" s="459"/>
      <c r="C36" s="460"/>
      <c r="D36" s="461"/>
      <c r="E36" s="460"/>
      <c r="F36" s="460"/>
      <c r="G36" s="462"/>
      <c r="H36" s="462"/>
      <c r="I36" s="462"/>
      <c r="J36" s="463" t="s">
        <v>623</v>
      </c>
      <c r="K36" s="463" t="s">
        <v>582</v>
      </c>
      <c r="L36" s="463" t="s">
        <v>408</v>
      </c>
      <c r="M36" s="463" t="s">
        <v>583</v>
      </c>
      <c r="N36" s="464" t="s">
        <v>584</v>
      </c>
    </row>
    <row r="37" spans="2:14" ht="63.75" customHeight="1" x14ac:dyDescent="0.25">
      <c r="B37" s="446">
        <v>6</v>
      </c>
      <c r="C37" s="447" t="s">
        <v>393</v>
      </c>
      <c r="D37" s="448" t="s">
        <v>624</v>
      </c>
      <c r="E37" s="447" t="s">
        <v>625</v>
      </c>
      <c r="F37" s="447" t="s">
        <v>626</v>
      </c>
      <c r="G37" s="449">
        <v>2</v>
      </c>
      <c r="H37" s="450" t="s">
        <v>627</v>
      </c>
      <c r="I37" s="450" t="s">
        <v>568</v>
      </c>
      <c r="J37" s="450" t="s">
        <v>408</v>
      </c>
      <c r="K37" s="450" t="s">
        <v>408</v>
      </c>
      <c r="L37" s="450">
        <v>281</v>
      </c>
      <c r="M37" s="450" t="s">
        <v>596</v>
      </c>
      <c r="N37" s="452"/>
    </row>
    <row r="38" spans="2:14" ht="30" x14ac:dyDescent="0.25">
      <c r="B38" s="453"/>
      <c r="C38" s="454"/>
      <c r="D38" s="455"/>
      <c r="E38" s="454"/>
      <c r="F38" s="454"/>
      <c r="G38" s="456"/>
      <c r="H38" s="470" t="s">
        <v>628</v>
      </c>
      <c r="I38" s="470" t="s">
        <v>575</v>
      </c>
      <c r="J38" s="469" t="s">
        <v>629</v>
      </c>
      <c r="K38" s="469" t="s">
        <v>568</v>
      </c>
      <c r="L38" s="469">
        <v>6</v>
      </c>
      <c r="M38" s="469" t="s">
        <v>596</v>
      </c>
      <c r="N38" s="471"/>
    </row>
    <row r="39" spans="2:14" ht="30.75" thickBot="1" x14ac:dyDescent="0.3">
      <c r="B39" s="459"/>
      <c r="C39" s="460"/>
      <c r="D39" s="461"/>
      <c r="E39" s="460"/>
      <c r="F39" s="460"/>
      <c r="G39" s="462"/>
      <c r="H39" s="462"/>
      <c r="I39" s="462"/>
      <c r="J39" s="472" t="s">
        <v>629</v>
      </c>
      <c r="K39" s="472" t="s">
        <v>582</v>
      </c>
      <c r="L39" s="472" t="s">
        <v>408</v>
      </c>
      <c r="M39" s="472" t="s">
        <v>583</v>
      </c>
      <c r="N39" s="473" t="s">
        <v>630</v>
      </c>
    </row>
    <row r="40" spans="2:14" ht="15.75" customHeight="1" x14ac:dyDescent="0.25">
      <c r="B40" s="446">
        <v>7</v>
      </c>
      <c r="C40" s="447" t="s">
        <v>394</v>
      </c>
      <c r="D40" s="448" t="s">
        <v>631</v>
      </c>
      <c r="E40" s="447" t="s">
        <v>632</v>
      </c>
      <c r="F40" s="447" t="s">
        <v>633</v>
      </c>
      <c r="G40" s="466">
        <v>5</v>
      </c>
      <c r="H40" s="449" t="s">
        <v>634</v>
      </c>
      <c r="I40" s="449" t="s">
        <v>575</v>
      </c>
      <c r="J40" s="450" t="s">
        <v>635</v>
      </c>
      <c r="K40" s="450" t="s">
        <v>568</v>
      </c>
      <c r="L40" s="450">
        <v>35</v>
      </c>
      <c r="M40" s="451" t="s">
        <v>636</v>
      </c>
      <c r="N40" s="452"/>
    </row>
    <row r="41" spans="2:14" x14ac:dyDescent="0.25">
      <c r="B41" s="453"/>
      <c r="C41" s="454"/>
      <c r="D41" s="455"/>
      <c r="E41" s="454"/>
      <c r="F41" s="454"/>
      <c r="G41" s="467"/>
      <c r="H41" s="474"/>
      <c r="I41" s="474"/>
      <c r="J41" s="469" t="s">
        <v>637</v>
      </c>
      <c r="K41" s="469" t="s">
        <v>568</v>
      </c>
      <c r="L41" s="469">
        <v>101</v>
      </c>
      <c r="M41" s="469" t="s">
        <v>638</v>
      </c>
      <c r="N41" s="475"/>
    </row>
    <row r="42" spans="2:14" ht="15.75" customHeight="1" x14ac:dyDescent="0.25">
      <c r="B42" s="453"/>
      <c r="C42" s="454"/>
      <c r="D42" s="455"/>
      <c r="E42" s="454"/>
      <c r="F42" s="454"/>
      <c r="G42" s="467"/>
      <c r="H42" s="469" t="s">
        <v>637</v>
      </c>
      <c r="I42" s="469" t="s">
        <v>575</v>
      </c>
      <c r="J42" s="469" t="s">
        <v>639</v>
      </c>
      <c r="K42" s="469" t="s">
        <v>568</v>
      </c>
      <c r="L42" s="469">
        <v>28</v>
      </c>
      <c r="M42" s="469" t="s">
        <v>640</v>
      </c>
      <c r="N42" s="475"/>
    </row>
    <row r="43" spans="2:14" ht="15.75" customHeight="1" x14ac:dyDescent="0.25">
      <c r="B43" s="453"/>
      <c r="C43" s="454"/>
      <c r="D43" s="455"/>
      <c r="E43" s="454"/>
      <c r="F43" s="454"/>
      <c r="G43" s="467"/>
      <c r="H43" s="470" t="s">
        <v>639</v>
      </c>
      <c r="I43" s="470" t="s">
        <v>575</v>
      </c>
      <c r="J43" s="469" t="s">
        <v>641</v>
      </c>
      <c r="K43" s="469" t="s">
        <v>568</v>
      </c>
      <c r="L43" s="469">
        <v>72</v>
      </c>
      <c r="M43" s="469" t="s">
        <v>642</v>
      </c>
      <c r="N43" s="475"/>
    </row>
    <row r="44" spans="2:14" ht="15.75" customHeight="1" x14ac:dyDescent="0.25">
      <c r="B44" s="453"/>
      <c r="C44" s="454"/>
      <c r="D44" s="455"/>
      <c r="E44" s="454"/>
      <c r="F44" s="454"/>
      <c r="G44" s="467"/>
      <c r="H44" s="474"/>
      <c r="I44" s="474"/>
      <c r="J44" s="469" t="s">
        <v>643</v>
      </c>
      <c r="K44" s="469" t="s">
        <v>568</v>
      </c>
      <c r="L44" s="469">
        <v>40</v>
      </c>
      <c r="M44" s="469" t="s">
        <v>644</v>
      </c>
      <c r="N44" s="475"/>
    </row>
    <row r="45" spans="2:14" ht="30.75" customHeight="1" x14ac:dyDescent="0.25">
      <c r="B45" s="453"/>
      <c r="C45" s="454"/>
      <c r="D45" s="455"/>
      <c r="E45" s="454"/>
      <c r="F45" s="454"/>
      <c r="G45" s="467"/>
      <c r="H45" s="469" t="s">
        <v>645</v>
      </c>
      <c r="I45" s="469" t="s">
        <v>568</v>
      </c>
      <c r="J45" s="469" t="s">
        <v>408</v>
      </c>
      <c r="K45" s="469" t="s">
        <v>408</v>
      </c>
      <c r="L45" s="469">
        <v>1</v>
      </c>
      <c r="M45" s="469" t="s">
        <v>596</v>
      </c>
      <c r="N45" s="475" t="s">
        <v>646</v>
      </c>
    </row>
    <row r="46" spans="2:14" ht="54.75" customHeight="1" thickBot="1" x14ac:dyDescent="0.3">
      <c r="B46" s="459"/>
      <c r="C46" s="460"/>
      <c r="D46" s="461"/>
      <c r="E46" s="460"/>
      <c r="F46" s="460"/>
      <c r="G46" s="468"/>
      <c r="H46" s="472" t="s">
        <v>581</v>
      </c>
      <c r="I46" s="472" t="s">
        <v>582</v>
      </c>
      <c r="J46" s="472" t="s">
        <v>408</v>
      </c>
      <c r="K46" s="472" t="s">
        <v>408</v>
      </c>
      <c r="L46" s="472" t="s">
        <v>408</v>
      </c>
      <c r="M46" s="472" t="s">
        <v>583</v>
      </c>
      <c r="N46" s="473" t="s">
        <v>584</v>
      </c>
    </row>
    <row r="47" spans="2:14" ht="15.75" x14ac:dyDescent="0.25">
      <c r="B47" s="476"/>
      <c r="C47" s="477"/>
      <c r="D47" s="414"/>
      <c r="E47" s="476"/>
      <c r="F47" s="476"/>
      <c r="G47" s="478"/>
      <c r="H47" s="478"/>
    </row>
    <row r="48" spans="2:14" ht="15.75" x14ac:dyDescent="0.25">
      <c r="B48" s="476"/>
      <c r="C48" s="477"/>
      <c r="D48" s="414"/>
      <c r="E48" s="476"/>
      <c r="F48" s="476"/>
      <c r="G48" s="478"/>
      <c r="H48" s="478"/>
    </row>
    <row r="49" spans="1:9" ht="15.75" customHeight="1" x14ac:dyDescent="0.25">
      <c r="A49" s="479"/>
      <c r="B49" s="480" t="s">
        <v>647</v>
      </c>
      <c r="C49" s="480"/>
      <c r="D49" s="480"/>
      <c r="E49" s="480"/>
      <c r="F49" s="480"/>
      <c r="G49" s="480"/>
      <c r="H49" s="481"/>
    </row>
    <row r="50" spans="1:9" ht="15.75" x14ac:dyDescent="0.25">
      <c r="A50" s="479"/>
      <c r="B50" s="482"/>
      <c r="C50" s="479"/>
      <c r="D50" s="483"/>
      <c r="E50" s="484"/>
      <c r="F50" s="484"/>
      <c r="G50" s="485"/>
      <c r="H50" s="485"/>
    </row>
    <row r="51" spans="1:9" ht="15.75" x14ac:dyDescent="0.25">
      <c r="A51" s="479"/>
      <c r="B51" s="482"/>
      <c r="C51" s="479"/>
      <c r="D51" s="483"/>
      <c r="E51" s="484"/>
      <c r="F51" s="484"/>
      <c r="G51" s="485"/>
      <c r="H51" s="485"/>
    </row>
    <row r="52" spans="1:9" ht="15.75" x14ac:dyDescent="0.25">
      <c r="A52" s="479"/>
      <c r="B52" s="486"/>
      <c r="C52" s="487"/>
      <c r="D52" s="488"/>
      <c r="E52" s="489"/>
      <c r="F52" s="489"/>
      <c r="G52" s="487"/>
      <c r="H52" s="487"/>
      <c r="I52" s="405"/>
    </row>
    <row r="53" spans="1:9" ht="15.75" x14ac:dyDescent="0.25">
      <c r="A53" s="479"/>
      <c r="B53" s="486"/>
      <c r="C53" s="490" t="s">
        <v>37</v>
      </c>
      <c r="D53" s="490"/>
      <c r="E53" s="491"/>
      <c r="F53" s="491"/>
      <c r="G53" s="485"/>
      <c r="H53" s="485"/>
      <c r="I53" s="492"/>
    </row>
    <row r="54" spans="1:9" ht="15.75" x14ac:dyDescent="0.25">
      <c r="A54" s="479"/>
      <c r="B54" s="486"/>
      <c r="C54" s="412" t="s">
        <v>648</v>
      </c>
      <c r="D54" s="412"/>
      <c r="E54" s="493"/>
      <c r="F54" s="493"/>
      <c r="G54" s="493"/>
      <c r="H54" s="414"/>
      <c r="I54" s="408"/>
    </row>
    <row r="55" spans="1:9" ht="15.75" x14ac:dyDescent="0.25">
      <c r="A55" s="479"/>
      <c r="B55" s="486"/>
      <c r="C55" s="494" t="s">
        <v>649</v>
      </c>
      <c r="D55" s="494"/>
      <c r="E55" s="489"/>
      <c r="F55" s="489"/>
      <c r="G55" s="485"/>
      <c r="H55" s="485"/>
      <c r="I55" s="408"/>
    </row>
    <row r="56" spans="1:9" ht="15.75" x14ac:dyDescent="0.25">
      <c r="A56" s="479"/>
      <c r="B56" s="486"/>
      <c r="C56" s="495"/>
      <c r="D56" s="495"/>
      <c r="E56" s="489"/>
      <c r="F56" s="489"/>
      <c r="G56" s="485"/>
      <c r="H56" s="485"/>
      <c r="I56" s="408"/>
    </row>
    <row r="57" spans="1:9" ht="15.75" x14ac:dyDescent="0.25">
      <c r="A57" s="479"/>
      <c r="B57" s="488"/>
      <c r="C57" s="496" t="s">
        <v>650</v>
      </c>
      <c r="D57" s="488"/>
      <c r="E57" s="489"/>
      <c r="F57" s="489"/>
      <c r="G57" s="487"/>
      <c r="H57" s="487"/>
      <c r="I57" s="405"/>
    </row>
    <row r="58" spans="1:9" x14ac:dyDescent="0.25">
      <c r="B58" s="404"/>
      <c r="C58" s="408"/>
      <c r="D58" s="406"/>
      <c r="E58" s="407"/>
      <c r="F58" s="407"/>
      <c r="G58" s="405"/>
      <c r="H58" s="405"/>
      <c r="I58" s="405"/>
    </row>
    <row r="59" spans="1:9" x14ac:dyDescent="0.25">
      <c r="B59" s="404"/>
      <c r="C59" s="497"/>
      <c r="D59" s="406"/>
      <c r="E59" s="407"/>
      <c r="F59" s="407"/>
      <c r="G59" s="405"/>
      <c r="H59" s="405"/>
      <c r="I59" s="405"/>
    </row>
    <row r="60" spans="1:9" x14ac:dyDescent="0.25">
      <c r="B60" s="404"/>
      <c r="C60" s="497"/>
      <c r="D60" s="406"/>
      <c r="E60" s="407"/>
      <c r="F60" s="407"/>
      <c r="G60" s="405"/>
      <c r="H60" s="405"/>
      <c r="I60" s="405"/>
    </row>
    <row r="61" spans="1:9" x14ac:dyDescent="0.25">
      <c r="B61" s="404"/>
      <c r="C61" s="498"/>
      <c r="D61" s="498"/>
      <c r="G61" s="500"/>
      <c r="H61" s="500"/>
      <c r="I61" s="500"/>
    </row>
    <row r="62" spans="1:9" x14ac:dyDescent="0.25">
      <c r="B62" s="404"/>
      <c r="C62" s="501"/>
      <c r="D62" s="501"/>
      <c r="E62" s="406"/>
      <c r="F62" s="406"/>
      <c r="G62" s="405"/>
      <c r="H62" s="405"/>
      <c r="I62" s="405"/>
    </row>
    <row r="63" spans="1:9" x14ac:dyDescent="0.25">
      <c r="B63" s="404"/>
      <c r="C63" s="405"/>
      <c r="D63" s="406"/>
      <c r="E63" s="407"/>
      <c r="F63" s="407"/>
      <c r="G63" s="408"/>
      <c r="H63" s="408"/>
    </row>
    <row r="64" spans="1:9" ht="15.75" x14ac:dyDescent="0.25">
      <c r="B64" s="502"/>
      <c r="C64" s="502"/>
      <c r="D64" s="502"/>
      <c r="E64" s="502"/>
      <c r="F64" s="502"/>
      <c r="G64" s="502"/>
      <c r="H64" s="503"/>
    </row>
  </sheetData>
  <mergeCells count="60">
    <mergeCell ref="C61:D61"/>
    <mergeCell ref="C62:D62"/>
    <mergeCell ref="B64:G64"/>
    <mergeCell ref="H43:H44"/>
    <mergeCell ref="I43:I44"/>
    <mergeCell ref="B49:G49"/>
    <mergeCell ref="C53:D53"/>
    <mergeCell ref="E54:G54"/>
    <mergeCell ref="C55:D55"/>
    <mergeCell ref="H38:H39"/>
    <mergeCell ref="I38:I39"/>
    <mergeCell ref="B40:B46"/>
    <mergeCell ref="C40:C46"/>
    <mergeCell ref="D40:D46"/>
    <mergeCell ref="E40:E46"/>
    <mergeCell ref="F40:F46"/>
    <mergeCell ref="G40:G46"/>
    <mergeCell ref="H40:H41"/>
    <mergeCell ref="I40:I41"/>
    <mergeCell ref="B37:B39"/>
    <mergeCell ref="C37:C39"/>
    <mergeCell ref="D37:D39"/>
    <mergeCell ref="E37:E39"/>
    <mergeCell ref="F37:F39"/>
    <mergeCell ref="G37:G39"/>
    <mergeCell ref="H22:H26"/>
    <mergeCell ref="I22:I26"/>
    <mergeCell ref="B27:B36"/>
    <mergeCell ref="C27:C36"/>
    <mergeCell ref="D27:D36"/>
    <mergeCell ref="E27:E36"/>
    <mergeCell ref="F27:F36"/>
    <mergeCell ref="G27:G36"/>
    <mergeCell ref="H27:H36"/>
    <mergeCell ref="I27:I36"/>
    <mergeCell ref="B22:B26"/>
    <mergeCell ref="C22:C26"/>
    <mergeCell ref="D22:D26"/>
    <mergeCell ref="E22:E26"/>
    <mergeCell ref="F22:F26"/>
    <mergeCell ref="G22:G26"/>
    <mergeCell ref="B18:B20"/>
    <mergeCell ref="C18:C20"/>
    <mergeCell ref="D18:D20"/>
    <mergeCell ref="E18:E20"/>
    <mergeCell ref="F18:F20"/>
    <mergeCell ref="G18:G20"/>
    <mergeCell ref="B11:N11"/>
    <mergeCell ref="B13:N13"/>
    <mergeCell ref="B14:N14"/>
    <mergeCell ref="B15:B16"/>
    <mergeCell ref="C15:C16"/>
    <mergeCell ref="D15:D16"/>
    <mergeCell ref="F15:N15"/>
    <mergeCell ref="B2:N2"/>
    <mergeCell ref="B3:N3"/>
    <mergeCell ref="B4:N4"/>
    <mergeCell ref="B8:N8"/>
    <mergeCell ref="B9:N9"/>
    <mergeCell ref="B10:N10"/>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D243C-FC3C-47EA-8C0B-ED78F55EE5D7}">
  <dimension ref="A1:P45"/>
  <sheetViews>
    <sheetView topLeftCell="A8" zoomScale="30" zoomScaleNormal="30" workbookViewId="0">
      <selection activeCell="R19" sqref="R19"/>
    </sheetView>
  </sheetViews>
  <sheetFormatPr baseColWidth="10" defaultColWidth="11.42578125" defaultRowHeight="12.75" x14ac:dyDescent="0.2"/>
  <cols>
    <col min="1" max="1" width="10" style="394" customWidth="1"/>
    <col min="2" max="2" width="108.140625" style="401" customWidth="1"/>
    <col min="3" max="3" width="24.85546875" style="402" customWidth="1"/>
    <col min="4" max="4" width="29.140625" style="401" customWidth="1"/>
    <col min="5" max="5" width="24.85546875" style="402" customWidth="1"/>
    <col min="6" max="6" width="67.7109375" style="401" customWidth="1"/>
    <col min="7" max="7" width="28.140625" style="402" customWidth="1"/>
    <col min="8" max="8" width="28.140625" style="401" customWidth="1"/>
    <col min="9" max="9" width="28.140625" style="402" customWidth="1"/>
    <col min="10" max="10" width="65.7109375" style="401" customWidth="1"/>
    <col min="11" max="11" width="17.140625" style="403" customWidth="1"/>
    <col min="12" max="12" width="33.42578125" style="393" customWidth="1"/>
    <col min="13" max="13" width="17.5703125" style="393" customWidth="1"/>
    <col min="14" max="14" width="36.140625" style="393" customWidth="1"/>
    <col min="15" max="15" width="17.140625" style="393" customWidth="1"/>
    <col min="16" max="16" width="31.7109375" style="393" customWidth="1"/>
    <col min="17" max="16384" width="11.42578125" style="347"/>
  </cols>
  <sheetData>
    <row r="1" spans="1:16" s="338" customFormat="1" ht="38.1" customHeight="1" x14ac:dyDescent="0.25">
      <c r="A1" s="336"/>
      <c r="B1" s="337" t="s">
        <v>28</v>
      </c>
      <c r="C1" s="337"/>
      <c r="D1" s="337"/>
      <c r="E1" s="337"/>
      <c r="F1" s="337"/>
      <c r="G1" s="337"/>
      <c r="H1" s="337"/>
      <c r="I1" s="337"/>
      <c r="J1" s="337"/>
      <c r="K1" s="337"/>
      <c r="L1" s="337"/>
      <c r="M1" s="337"/>
      <c r="N1" s="337"/>
      <c r="O1" s="337"/>
      <c r="P1" s="337"/>
    </row>
    <row r="2" spans="1:16" s="338" customFormat="1" ht="31.5" customHeight="1" x14ac:dyDescent="0.25">
      <c r="A2" s="336"/>
      <c r="B2" s="337" t="s">
        <v>512</v>
      </c>
      <c r="C2" s="337"/>
      <c r="D2" s="337"/>
      <c r="E2" s="337"/>
      <c r="F2" s="337"/>
      <c r="G2" s="337"/>
      <c r="H2" s="337"/>
      <c r="I2" s="337"/>
      <c r="J2" s="337"/>
      <c r="K2" s="337"/>
      <c r="L2" s="337"/>
      <c r="M2" s="337"/>
      <c r="N2" s="337"/>
      <c r="O2" s="337"/>
      <c r="P2" s="337"/>
    </row>
    <row r="3" spans="1:16" s="338" customFormat="1" ht="30.6" customHeight="1" x14ac:dyDescent="0.25">
      <c r="A3" s="336"/>
      <c r="B3" s="337" t="s">
        <v>513</v>
      </c>
      <c r="C3" s="337"/>
      <c r="D3" s="337"/>
      <c r="E3" s="337"/>
      <c r="F3" s="337"/>
      <c r="G3" s="337"/>
      <c r="H3" s="337"/>
      <c r="I3" s="337"/>
      <c r="J3" s="337"/>
      <c r="K3" s="337"/>
      <c r="L3" s="337"/>
      <c r="M3" s="337"/>
      <c r="N3" s="337"/>
      <c r="O3" s="337"/>
      <c r="P3" s="337"/>
    </row>
    <row r="4" spans="1:16" s="338" customFormat="1" ht="41.1" customHeight="1" x14ac:dyDescent="0.25">
      <c r="A4" s="336"/>
      <c r="B4" s="339" t="s">
        <v>514</v>
      </c>
      <c r="C4" s="339"/>
      <c r="D4" s="339"/>
      <c r="E4" s="339"/>
      <c r="F4" s="339"/>
      <c r="G4" s="339"/>
      <c r="H4" s="339"/>
      <c r="I4" s="339"/>
      <c r="J4" s="339"/>
      <c r="K4" s="339"/>
      <c r="L4" s="339"/>
      <c r="M4" s="339"/>
      <c r="N4" s="339"/>
      <c r="O4" s="339"/>
      <c r="P4" s="339"/>
    </row>
    <row r="5" spans="1:16" s="338" customFormat="1" ht="41.1" customHeight="1" x14ac:dyDescent="0.25">
      <c r="A5" s="336"/>
      <c r="B5" s="340" t="s">
        <v>515</v>
      </c>
      <c r="C5" s="340"/>
      <c r="D5" s="340"/>
      <c r="E5" s="340"/>
      <c r="F5" s="340"/>
      <c r="G5" s="340"/>
      <c r="H5" s="340"/>
      <c r="I5" s="340"/>
      <c r="J5" s="340"/>
      <c r="K5" s="340"/>
      <c r="L5" s="340"/>
      <c r="M5" s="340"/>
      <c r="N5" s="340"/>
      <c r="O5" s="340"/>
      <c r="P5" s="340"/>
    </row>
    <row r="6" spans="1:16" s="338" customFormat="1" ht="108.75" customHeight="1" x14ac:dyDescent="0.25">
      <c r="A6" s="336"/>
      <c r="B6" s="341" t="s">
        <v>516</v>
      </c>
      <c r="C6" s="342"/>
      <c r="D6" s="342"/>
      <c r="E6" s="342"/>
      <c r="F6" s="342"/>
      <c r="G6" s="342"/>
      <c r="H6" s="342"/>
      <c r="I6" s="342"/>
      <c r="J6" s="342"/>
      <c r="K6" s="342"/>
      <c r="L6" s="342"/>
      <c r="M6" s="342"/>
      <c r="N6" s="342"/>
      <c r="O6" s="342"/>
      <c r="P6" s="342"/>
    </row>
    <row r="7" spans="1:16" ht="38.450000000000003" customHeight="1" x14ac:dyDescent="0.2">
      <c r="A7" s="343" t="s">
        <v>0</v>
      </c>
      <c r="B7" s="343" t="s">
        <v>30</v>
      </c>
      <c r="C7" s="344">
        <v>1</v>
      </c>
      <c r="D7" s="344"/>
      <c r="E7" s="344">
        <v>2</v>
      </c>
      <c r="F7" s="344"/>
      <c r="G7" s="344">
        <v>3</v>
      </c>
      <c r="H7" s="344"/>
      <c r="I7" s="344">
        <v>4</v>
      </c>
      <c r="J7" s="344"/>
      <c r="K7" s="344">
        <v>5</v>
      </c>
      <c r="L7" s="344"/>
      <c r="M7" s="345">
        <v>6</v>
      </c>
      <c r="N7" s="346"/>
      <c r="O7" s="345">
        <v>7</v>
      </c>
      <c r="P7" s="346"/>
    </row>
    <row r="8" spans="1:16" ht="99" customHeight="1" x14ac:dyDescent="0.2">
      <c r="A8" s="348"/>
      <c r="B8" s="349"/>
      <c r="C8" s="350" t="s">
        <v>388</v>
      </c>
      <c r="D8" s="351"/>
      <c r="E8" s="350" t="s">
        <v>389</v>
      </c>
      <c r="F8" s="351"/>
      <c r="G8" s="350" t="s">
        <v>390</v>
      </c>
      <c r="H8" s="351"/>
      <c r="I8" s="350" t="s">
        <v>391</v>
      </c>
      <c r="J8" s="351"/>
      <c r="K8" s="352" t="s">
        <v>392</v>
      </c>
      <c r="L8" s="352"/>
      <c r="M8" s="350" t="s">
        <v>393</v>
      </c>
      <c r="N8" s="351"/>
      <c r="O8" s="350" t="s">
        <v>394</v>
      </c>
      <c r="P8" s="351"/>
    </row>
    <row r="9" spans="1:16" ht="50.1" customHeight="1" x14ac:dyDescent="0.2">
      <c r="A9" s="349"/>
      <c r="B9" s="353" t="s">
        <v>31</v>
      </c>
      <c r="C9" s="353" t="s">
        <v>32</v>
      </c>
      <c r="D9" s="354" t="s">
        <v>517</v>
      </c>
      <c r="E9" s="353" t="s">
        <v>32</v>
      </c>
      <c r="F9" s="354" t="s">
        <v>517</v>
      </c>
      <c r="G9" s="353" t="s">
        <v>32</v>
      </c>
      <c r="H9" s="354" t="s">
        <v>517</v>
      </c>
      <c r="I9" s="353" t="s">
        <v>32</v>
      </c>
      <c r="J9" s="354" t="s">
        <v>517</v>
      </c>
      <c r="K9" s="353" t="s">
        <v>32</v>
      </c>
      <c r="L9" s="354" t="s">
        <v>517</v>
      </c>
      <c r="M9" s="353" t="s">
        <v>32</v>
      </c>
      <c r="N9" s="354" t="s">
        <v>517</v>
      </c>
      <c r="O9" s="353" t="s">
        <v>32</v>
      </c>
      <c r="P9" s="354" t="s">
        <v>517</v>
      </c>
    </row>
    <row r="10" spans="1:16" ht="52.5" customHeight="1" x14ac:dyDescent="0.2">
      <c r="A10" s="355"/>
      <c r="B10" s="356" t="s">
        <v>518</v>
      </c>
      <c r="C10" s="357"/>
      <c r="D10" s="357"/>
      <c r="E10" s="357"/>
      <c r="F10" s="357"/>
      <c r="G10" s="357"/>
      <c r="H10" s="357"/>
      <c r="I10" s="357"/>
      <c r="J10" s="357"/>
      <c r="K10" s="357"/>
      <c r="L10" s="357"/>
      <c r="M10" s="357"/>
      <c r="N10" s="357"/>
      <c r="O10" s="357"/>
      <c r="P10" s="357"/>
    </row>
    <row r="11" spans="1:16" ht="91.5" customHeight="1" x14ac:dyDescent="0.2">
      <c r="A11" s="353">
        <v>1</v>
      </c>
      <c r="B11" s="358" t="s">
        <v>519</v>
      </c>
      <c r="C11" s="359" t="s">
        <v>406</v>
      </c>
      <c r="D11" s="360"/>
      <c r="E11" s="359" t="s">
        <v>406</v>
      </c>
      <c r="F11" s="359"/>
      <c r="G11" s="359" t="s">
        <v>406</v>
      </c>
      <c r="H11" s="360"/>
      <c r="I11" s="359" t="s">
        <v>406</v>
      </c>
      <c r="J11" s="360"/>
      <c r="K11" s="354" t="s">
        <v>406</v>
      </c>
      <c r="L11" s="354"/>
      <c r="M11" s="354" t="s">
        <v>425</v>
      </c>
      <c r="N11" s="354" t="s">
        <v>520</v>
      </c>
      <c r="O11" s="354" t="s">
        <v>406</v>
      </c>
      <c r="P11" s="354"/>
    </row>
    <row r="12" spans="1:16" ht="50.25" customHeight="1" x14ac:dyDescent="0.2">
      <c r="A12" s="361">
        <v>2</v>
      </c>
      <c r="B12" s="358" t="s">
        <v>521</v>
      </c>
      <c r="C12" s="359" t="s">
        <v>406</v>
      </c>
      <c r="D12" s="360"/>
      <c r="E12" s="359" t="s">
        <v>406</v>
      </c>
      <c r="F12" s="360"/>
      <c r="G12" s="359" t="s">
        <v>406</v>
      </c>
      <c r="H12" s="360"/>
      <c r="I12" s="359" t="s">
        <v>406</v>
      </c>
      <c r="J12" s="360"/>
      <c r="K12" s="354" t="s">
        <v>406</v>
      </c>
      <c r="L12" s="354"/>
      <c r="M12" s="354" t="s">
        <v>425</v>
      </c>
      <c r="N12" s="354" t="s">
        <v>522</v>
      </c>
      <c r="O12" s="354" t="s">
        <v>406</v>
      </c>
      <c r="P12" s="354"/>
    </row>
    <row r="13" spans="1:16" ht="119.25" customHeight="1" x14ac:dyDescent="0.2">
      <c r="A13" s="353">
        <v>3</v>
      </c>
      <c r="B13" s="358" t="s">
        <v>523</v>
      </c>
      <c r="C13" s="359" t="s">
        <v>524</v>
      </c>
      <c r="D13" s="360"/>
      <c r="E13" s="362" t="s">
        <v>425</v>
      </c>
      <c r="F13" s="363" t="s">
        <v>525</v>
      </c>
      <c r="G13" s="359" t="s">
        <v>406</v>
      </c>
      <c r="H13" s="360"/>
      <c r="I13" s="362" t="s">
        <v>425</v>
      </c>
      <c r="J13" s="360" t="s">
        <v>526</v>
      </c>
      <c r="K13" s="354" t="s">
        <v>406</v>
      </c>
      <c r="L13" s="354"/>
      <c r="M13" s="354" t="s">
        <v>406</v>
      </c>
      <c r="N13" s="354"/>
      <c r="O13" s="354" t="s">
        <v>425</v>
      </c>
      <c r="P13" s="354" t="s">
        <v>527</v>
      </c>
    </row>
    <row r="14" spans="1:16" ht="36.75" customHeight="1" x14ac:dyDescent="0.2">
      <c r="A14" s="353">
        <v>4</v>
      </c>
      <c r="B14" s="358" t="s">
        <v>528</v>
      </c>
      <c r="C14" s="359" t="s">
        <v>406</v>
      </c>
      <c r="D14" s="360"/>
      <c r="E14" s="359" t="s">
        <v>406</v>
      </c>
      <c r="F14" s="360"/>
      <c r="G14" s="359" t="s">
        <v>406</v>
      </c>
      <c r="H14" s="360"/>
      <c r="I14" s="359" t="s">
        <v>406</v>
      </c>
      <c r="J14" s="360"/>
      <c r="K14" s="354" t="s">
        <v>406</v>
      </c>
      <c r="L14" s="354"/>
      <c r="M14" s="354" t="s">
        <v>406</v>
      </c>
      <c r="N14" s="354"/>
      <c r="O14" s="354" t="s">
        <v>406</v>
      </c>
      <c r="P14" s="354"/>
    </row>
    <row r="15" spans="1:16" ht="92.25" customHeight="1" x14ac:dyDescent="0.2">
      <c r="A15" s="361">
        <v>5</v>
      </c>
      <c r="B15" s="364" t="s">
        <v>529</v>
      </c>
      <c r="C15" s="359" t="s">
        <v>406</v>
      </c>
      <c r="D15" s="360"/>
      <c r="E15" s="359" t="s">
        <v>406</v>
      </c>
      <c r="F15" s="360"/>
      <c r="G15" s="359" t="s">
        <v>406</v>
      </c>
      <c r="H15" s="360"/>
      <c r="I15" s="359" t="s">
        <v>406</v>
      </c>
      <c r="J15" s="360"/>
      <c r="K15" s="354" t="s">
        <v>406</v>
      </c>
      <c r="L15" s="354"/>
      <c r="M15" s="354" t="s">
        <v>406</v>
      </c>
      <c r="N15" s="354"/>
      <c r="O15" s="354" t="s">
        <v>406</v>
      </c>
      <c r="P15" s="354"/>
    </row>
    <row r="16" spans="1:16" ht="33" customHeight="1" x14ac:dyDescent="0.2">
      <c r="A16" s="353">
        <v>6</v>
      </c>
      <c r="B16" s="358" t="s">
        <v>530</v>
      </c>
      <c r="C16" s="359" t="s">
        <v>406</v>
      </c>
      <c r="D16" s="360"/>
      <c r="E16" s="359" t="s">
        <v>406</v>
      </c>
      <c r="F16" s="360"/>
      <c r="G16" s="359" t="s">
        <v>406</v>
      </c>
      <c r="H16" s="360"/>
      <c r="I16" s="359" t="s">
        <v>406</v>
      </c>
      <c r="J16" s="360"/>
      <c r="K16" s="354" t="s">
        <v>406</v>
      </c>
      <c r="L16" s="354"/>
      <c r="M16" s="354" t="s">
        <v>406</v>
      </c>
      <c r="N16" s="354"/>
      <c r="O16" s="354" t="s">
        <v>406</v>
      </c>
      <c r="P16" s="354"/>
    </row>
    <row r="17" spans="1:16" ht="54" x14ac:dyDescent="0.2">
      <c r="A17" s="353">
        <v>7</v>
      </c>
      <c r="B17" s="364" t="s">
        <v>531</v>
      </c>
      <c r="C17" s="365" t="s">
        <v>406</v>
      </c>
      <c r="D17" s="363"/>
      <c r="E17" s="365" t="s">
        <v>406</v>
      </c>
      <c r="F17" s="363"/>
      <c r="G17" s="365" t="s">
        <v>406</v>
      </c>
      <c r="H17" s="363"/>
      <c r="I17" s="365" t="s">
        <v>406</v>
      </c>
      <c r="J17" s="363"/>
      <c r="K17" s="354" t="s">
        <v>406</v>
      </c>
      <c r="L17" s="354"/>
      <c r="M17" s="354" t="s">
        <v>406</v>
      </c>
      <c r="N17" s="354"/>
      <c r="O17" s="354" t="s">
        <v>406</v>
      </c>
      <c r="P17" s="354"/>
    </row>
    <row r="18" spans="1:16" ht="63" customHeight="1" x14ac:dyDescent="0.2">
      <c r="A18" s="361">
        <v>8</v>
      </c>
      <c r="B18" s="358" t="s">
        <v>532</v>
      </c>
      <c r="C18" s="359" t="s">
        <v>406</v>
      </c>
      <c r="D18" s="360"/>
      <c r="E18" s="359" t="s">
        <v>406</v>
      </c>
      <c r="F18" s="360"/>
      <c r="G18" s="359" t="s">
        <v>406</v>
      </c>
      <c r="H18" s="360"/>
      <c r="I18" s="359" t="s">
        <v>406</v>
      </c>
      <c r="J18" s="360"/>
      <c r="K18" s="354" t="s">
        <v>406</v>
      </c>
      <c r="L18" s="366"/>
      <c r="M18" s="366" t="s">
        <v>406</v>
      </c>
      <c r="N18" s="366"/>
      <c r="O18" s="354" t="s">
        <v>406</v>
      </c>
      <c r="P18" s="354"/>
    </row>
    <row r="19" spans="1:16" ht="153.75" customHeight="1" x14ac:dyDescent="0.2">
      <c r="A19" s="353">
        <v>9</v>
      </c>
      <c r="B19" s="364" t="s">
        <v>533</v>
      </c>
      <c r="C19" s="365" t="s">
        <v>406</v>
      </c>
      <c r="D19" s="363"/>
      <c r="E19" s="367" t="s">
        <v>425</v>
      </c>
      <c r="F19" s="363" t="s">
        <v>534</v>
      </c>
      <c r="G19" s="365" t="s">
        <v>406</v>
      </c>
      <c r="H19" s="363"/>
      <c r="I19" s="359" t="s">
        <v>406</v>
      </c>
      <c r="J19" s="363"/>
      <c r="K19" s="354" t="s">
        <v>406</v>
      </c>
      <c r="L19" s="354"/>
      <c r="M19" s="354" t="s">
        <v>406</v>
      </c>
      <c r="N19" s="354"/>
      <c r="O19" s="354" t="s">
        <v>406</v>
      </c>
      <c r="P19" s="354"/>
    </row>
    <row r="20" spans="1:16" ht="54" x14ac:dyDescent="0.2">
      <c r="A20" s="353">
        <v>10</v>
      </c>
      <c r="B20" s="368" t="s">
        <v>535</v>
      </c>
      <c r="C20" s="369" t="s">
        <v>406</v>
      </c>
      <c r="D20" s="370"/>
      <c r="E20" s="369" t="s">
        <v>406</v>
      </c>
      <c r="F20" s="370"/>
      <c r="G20" s="369" t="s">
        <v>406</v>
      </c>
      <c r="H20" s="370"/>
      <c r="I20" s="369" t="s">
        <v>406</v>
      </c>
      <c r="J20" s="370"/>
      <c r="K20" s="354" t="s">
        <v>406</v>
      </c>
      <c r="L20" s="371"/>
      <c r="M20" s="371" t="s">
        <v>406</v>
      </c>
      <c r="N20" s="371"/>
      <c r="O20" s="354" t="s">
        <v>406</v>
      </c>
      <c r="P20" s="371"/>
    </row>
    <row r="21" spans="1:16" ht="34.5" customHeight="1" x14ac:dyDescent="0.2">
      <c r="A21" s="361">
        <v>11</v>
      </c>
      <c r="B21" s="372" t="s">
        <v>536</v>
      </c>
      <c r="C21" s="373" t="s">
        <v>406</v>
      </c>
      <c r="D21" s="374"/>
      <c r="E21" s="373" t="s">
        <v>406</v>
      </c>
      <c r="F21" s="374"/>
      <c r="G21" s="373" t="s">
        <v>406</v>
      </c>
      <c r="H21" s="374"/>
      <c r="I21" s="373" t="s">
        <v>406</v>
      </c>
      <c r="J21" s="374"/>
      <c r="K21" s="354" t="s">
        <v>406</v>
      </c>
      <c r="L21" s="371"/>
      <c r="M21" s="371" t="s">
        <v>406</v>
      </c>
      <c r="N21" s="371"/>
      <c r="O21" s="354" t="s">
        <v>406</v>
      </c>
      <c r="P21" s="371"/>
    </row>
    <row r="22" spans="1:16" s="379" customFormat="1" ht="46.5" customHeight="1" x14ac:dyDescent="0.25">
      <c r="A22" s="375" t="s">
        <v>34</v>
      </c>
      <c r="B22" s="375"/>
      <c r="C22" s="376" t="s">
        <v>537</v>
      </c>
      <c r="D22" s="376"/>
      <c r="E22" s="377" t="s">
        <v>488</v>
      </c>
      <c r="F22" s="378"/>
      <c r="G22" s="376" t="s">
        <v>537</v>
      </c>
      <c r="H22" s="376"/>
      <c r="I22" s="377" t="s">
        <v>488</v>
      </c>
      <c r="J22" s="378"/>
      <c r="K22" s="376" t="s">
        <v>537</v>
      </c>
      <c r="L22" s="376"/>
      <c r="M22" s="507" t="s">
        <v>494</v>
      </c>
      <c r="N22" s="508"/>
      <c r="O22" s="377" t="s">
        <v>488</v>
      </c>
      <c r="P22" s="378"/>
    </row>
    <row r="23" spans="1:16" ht="20.25" x14ac:dyDescent="0.2">
      <c r="A23" s="380"/>
      <c r="B23" s="381"/>
      <c r="C23" s="382"/>
      <c r="D23" s="381"/>
      <c r="E23" s="382"/>
      <c r="F23" s="381"/>
      <c r="G23" s="382"/>
      <c r="H23" s="381"/>
      <c r="I23" s="382"/>
      <c r="J23" s="381"/>
      <c r="K23" s="383"/>
      <c r="L23" s="384"/>
      <c r="M23" s="384"/>
      <c r="N23" s="384"/>
      <c r="O23" s="384"/>
      <c r="P23" s="384"/>
    </row>
    <row r="24" spans="1:16" ht="18.75" customHeight="1" x14ac:dyDescent="0.2">
      <c r="A24" s="380"/>
      <c r="B24" s="384"/>
      <c r="C24" s="383"/>
      <c r="D24" s="384"/>
      <c r="E24" s="383"/>
      <c r="F24" s="384"/>
      <c r="G24" s="383"/>
      <c r="H24" s="384"/>
      <c r="I24" s="383"/>
      <c r="J24" s="384"/>
      <c r="K24" s="385"/>
      <c r="L24" s="384"/>
      <c r="M24" s="384"/>
      <c r="N24" s="384"/>
      <c r="O24" s="384"/>
      <c r="P24" s="384"/>
    </row>
    <row r="25" spans="1:16" ht="12.75" customHeight="1" x14ac:dyDescent="0.2">
      <c r="A25" s="380"/>
      <c r="B25" s="381"/>
      <c r="C25" s="382"/>
      <c r="D25" s="381"/>
      <c r="E25" s="382"/>
      <c r="F25" s="381"/>
      <c r="G25" s="382"/>
      <c r="H25" s="381"/>
      <c r="I25" s="382"/>
      <c r="J25" s="381"/>
      <c r="K25" s="382"/>
      <c r="L25" s="384"/>
      <c r="M25" s="384"/>
      <c r="N25" s="384"/>
      <c r="O25" s="384"/>
      <c r="P25" s="384"/>
    </row>
    <row r="26" spans="1:16" ht="17.25" customHeight="1" x14ac:dyDescent="0.2">
      <c r="A26" s="380"/>
      <c r="B26" s="386"/>
      <c r="C26" s="387"/>
      <c r="D26" s="386"/>
      <c r="E26" s="387"/>
      <c r="F26" s="386"/>
      <c r="G26" s="387"/>
      <c r="H26" s="386"/>
      <c r="I26" s="387"/>
      <c r="J26" s="386"/>
      <c r="K26" s="387"/>
      <c r="L26" s="384"/>
      <c r="M26" s="384"/>
      <c r="N26" s="384"/>
      <c r="O26" s="384"/>
      <c r="P26" s="384"/>
    </row>
    <row r="27" spans="1:16" ht="22.5" customHeight="1" x14ac:dyDescent="0.3">
      <c r="A27" s="380"/>
      <c r="B27" s="388" t="s">
        <v>37</v>
      </c>
      <c r="C27" s="389"/>
      <c r="D27" s="388"/>
      <c r="E27" s="389"/>
      <c r="F27" s="388"/>
      <c r="G27" s="389"/>
      <c r="H27" s="388"/>
      <c r="I27" s="389"/>
      <c r="J27" s="388"/>
      <c r="K27" s="383"/>
      <c r="L27" s="384"/>
      <c r="M27" s="384"/>
      <c r="N27" s="384"/>
      <c r="O27" s="390"/>
      <c r="P27" s="384"/>
    </row>
    <row r="28" spans="1:16" ht="22.5" customHeight="1" x14ac:dyDescent="0.3">
      <c r="A28" s="380"/>
      <c r="B28" s="388" t="s">
        <v>38</v>
      </c>
      <c r="C28" s="389"/>
      <c r="D28" s="388"/>
      <c r="E28" s="389"/>
      <c r="F28" s="388"/>
      <c r="G28" s="389"/>
      <c r="H28" s="388"/>
      <c r="I28" s="389"/>
      <c r="J28" s="388"/>
      <c r="K28" s="383"/>
      <c r="L28" s="384"/>
      <c r="M28" s="384"/>
      <c r="N28" s="384"/>
      <c r="O28" s="390"/>
      <c r="P28" s="384"/>
    </row>
    <row r="29" spans="1:16" ht="22.5" customHeight="1" x14ac:dyDescent="0.3">
      <c r="A29" s="380"/>
      <c r="B29" s="388" t="s">
        <v>39</v>
      </c>
      <c r="C29" s="389"/>
      <c r="D29" s="388"/>
      <c r="E29" s="389"/>
      <c r="F29" s="388"/>
      <c r="G29" s="389"/>
      <c r="H29" s="388"/>
      <c r="I29" s="389"/>
      <c r="J29" s="388"/>
      <c r="K29" s="383"/>
      <c r="L29" s="390"/>
      <c r="M29" s="390"/>
      <c r="N29" s="390"/>
      <c r="O29" s="390"/>
      <c r="P29" s="390"/>
    </row>
    <row r="30" spans="1:16" ht="20.45" customHeight="1" x14ac:dyDescent="0.3">
      <c r="A30" s="380"/>
      <c r="B30" s="391" t="s">
        <v>538</v>
      </c>
      <c r="C30" s="392"/>
      <c r="D30" s="391"/>
      <c r="E30" s="392"/>
      <c r="F30" s="391"/>
      <c r="G30" s="392"/>
      <c r="H30" s="391"/>
      <c r="I30" s="392"/>
      <c r="J30" s="391"/>
      <c r="K30" s="392"/>
      <c r="L30" s="390"/>
      <c r="M30" s="390"/>
      <c r="N30" s="390"/>
      <c r="P30" s="390"/>
    </row>
    <row r="31" spans="1:16" ht="14.25" customHeight="1" x14ac:dyDescent="0.3">
      <c r="A31" s="380"/>
      <c r="B31" s="391"/>
      <c r="C31" s="392"/>
      <c r="D31" s="391"/>
      <c r="E31" s="392"/>
      <c r="F31" s="391"/>
      <c r="G31" s="392"/>
      <c r="H31" s="391"/>
      <c r="I31" s="392"/>
      <c r="J31" s="391"/>
      <c r="K31" s="392"/>
      <c r="L31" s="390"/>
      <c r="M31" s="390"/>
      <c r="N31" s="390"/>
      <c r="O31" s="390"/>
      <c r="P31" s="390"/>
    </row>
    <row r="32" spans="1:16" ht="14.25" customHeight="1" x14ac:dyDescent="0.2">
      <c r="B32" s="395"/>
      <c r="C32" s="396"/>
      <c r="D32" s="395"/>
      <c r="E32" s="396"/>
      <c r="F32" s="395"/>
      <c r="G32" s="396"/>
      <c r="H32" s="395"/>
      <c r="I32" s="396"/>
      <c r="J32" s="395"/>
      <c r="K32" s="396"/>
      <c r="L32" s="395"/>
      <c r="M32" s="395"/>
      <c r="N32" s="395"/>
      <c r="O32" s="395"/>
      <c r="P32" s="395"/>
    </row>
    <row r="33" spans="1:16" ht="14.25" customHeight="1" x14ac:dyDescent="0.25">
      <c r="B33" s="397"/>
      <c r="C33" s="398"/>
      <c r="D33" s="397"/>
      <c r="E33" s="398"/>
      <c r="F33" s="397"/>
      <c r="G33" s="398"/>
      <c r="H33" s="397"/>
      <c r="I33" s="398"/>
      <c r="J33" s="397"/>
      <c r="K33" s="398"/>
      <c r="L33" s="399"/>
      <c r="M33" s="399"/>
      <c r="N33" s="399"/>
      <c r="O33" s="399"/>
      <c r="P33" s="399"/>
    </row>
    <row r="34" spans="1:16" ht="14.25" customHeight="1" x14ac:dyDescent="0.25">
      <c r="B34" s="397"/>
      <c r="C34" s="398"/>
      <c r="D34" s="397"/>
      <c r="E34" s="398"/>
      <c r="F34" s="397"/>
      <c r="G34" s="398"/>
      <c r="H34" s="397"/>
      <c r="I34" s="398"/>
      <c r="J34" s="397"/>
      <c r="K34" s="398"/>
      <c r="L34" s="399"/>
      <c r="M34" s="399"/>
      <c r="N34" s="399"/>
      <c r="O34" s="399"/>
      <c r="P34" s="399"/>
    </row>
    <row r="35" spans="1:16" ht="14.25" customHeight="1" x14ac:dyDescent="0.25">
      <c r="B35" s="397"/>
      <c r="C35" s="398"/>
      <c r="D35" s="397"/>
      <c r="E35" s="398"/>
      <c r="F35" s="397"/>
      <c r="G35" s="398"/>
      <c r="H35" s="397"/>
      <c r="I35" s="398"/>
      <c r="J35" s="397"/>
      <c r="K35" s="400"/>
      <c r="L35" s="399"/>
      <c r="M35" s="399"/>
      <c r="N35" s="399"/>
      <c r="O35" s="399"/>
      <c r="P35" s="399"/>
    </row>
    <row r="41" spans="1:16" s="401" customFormat="1" x14ac:dyDescent="0.25">
      <c r="A41" s="394"/>
      <c r="C41" s="402"/>
      <c r="E41" s="402"/>
      <c r="G41" s="402"/>
      <c r="I41" s="402"/>
      <c r="K41" s="403"/>
      <c r="L41" s="393"/>
      <c r="M41" s="393"/>
      <c r="N41" s="393"/>
      <c r="O41" s="393"/>
      <c r="P41" s="393"/>
    </row>
    <row r="42" spans="1:16" s="401" customFormat="1" x14ac:dyDescent="0.25">
      <c r="A42" s="394"/>
      <c r="C42" s="402"/>
      <c r="E42" s="402"/>
      <c r="G42" s="402"/>
      <c r="I42" s="402"/>
      <c r="K42" s="403"/>
      <c r="L42" s="393"/>
      <c r="M42" s="393"/>
      <c r="N42" s="393"/>
      <c r="O42" s="393"/>
      <c r="P42" s="393"/>
    </row>
    <row r="43" spans="1:16" s="401" customFormat="1" x14ac:dyDescent="0.25">
      <c r="A43" s="394"/>
      <c r="C43" s="402"/>
      <c r="E43" s="402"/>
      <c r="G43" s="402"/>
      <c r="I43" s="402"/>
      <c r="K43" s="403"/>
      <c r="L43" s="393"/>
      <c r="M43" s="393"/>
      <c r="N43" s="393"/>
      <c r="O43" s="393"/>
      <c r="P43" s="393"/>
    </row>
    <row r="44" spans="1:16" s="401" customFormat="1" x14ac:dyDescent="0.25">
      <c r="A44" s="394"/>
      <c r="C44" s="402"/>
      <c r="E44" s="402"/>
      <c r="G44" s="402"/>
      <c r="I44" s="402"/>
      <c r="K44" s="403"/>
      <c r="L44" s="393"/>
      <c r="M44" s="393"/>
      <c r="N44" s="393"/>
      <c r="O44" s="393"/>
      <c r="P44" s="393"/>
    </row>
    <row r="45" spans="1:16" s="401" customFormat="1" x14ac:dyDescent="0.25">
      <c r="A45" s="394"/>
      <c r="C45" s="402"/>
      <c r="E45" s="402"/>
      <c r="G45" s="402"/>
      <c r="I45" s="402"/>
      <c r="K45" s="403"/>
      <c r="L45" s="393"/>
      <c r="M45" s="393"/>
      <c r="N45" s="393"/>
      <c r="O45" s="393"/>
      <c r="P45" s="393"/>
    </row>
  </sheetData>
  <mergeCells count="31">
    <mergeCell ref="B10:P10"/>
    <mergeCell ref="A22:B22"/>
    <mergeCell ref="C22:D22"/>
    <mergeCell ref="E22:F22"/>
    <mergeCell ref="G22:H22"/>
    <mergeCell ref="I22:J22"/>
    <mergeCell ref="K22:L22"/>
    <mergeCell ref="M22:N22"/>
    <mergeCell ref="O22:P22"/>
    <mergeCell ref="K7:L7"/>
    <mergeCell ref="M7:N7"/>
    <mergeCell ref="O7:P7"/>
    <mergeCell ref="C8:D8"/>
    <mergeCell ref="E8:F8"/>
    <mergeCell ref="G8:H8"/>
    <mergeCell ref="I8:J8"/>
    <mergeCell ref="K8:L8"/>
    <mergeCell ref="M8:N8"/>
    <mergeCell ref="O8:P8"/>
    <mergeCell ref="A7:A9"/>
    <mergeCell ref="B7:B8"/>
    <mergeCell ref="C7:D7"/>
    <mergeCell ref="E7:F7"/>
    <mergeCell ref="G7:H7"/>
    <mergeCell ref="I7:J7"/>
    <mergeCell ref="B1:P1"/>
    <mergeCell ref="B2:P2"/>
    <mergeCell ref="B3:P3"/>
    <mergeCell ref="B4:P4"/>
    <mergeCell ref="B5:P5"/>
    <mergeCell ref="B6:P6"/>
  </mergeCells>
  <conditionalFormatting sqref="K20:K21 O20:O21 K11:P19">
    <cfRule type="cellIs" dxfId="6" priority="7" operator="equal">
      <formula>"NO"</formula>
    </cfRule>
  </conditionalFormatting>
  <conditionalFormatting sqref="K22:M22">
    <cfRule type="cellIs" dxfId="5" priority="6" operator="equal">
      <formula>"NO HABIL"</formula>
    </cfRule>
  </conditionalFormatting>
  <conditionalFormatting sqref="C22:D22">
    <cfRule type="cellIs" dxfId="4" priority="5" operator="equal">
      <formula>"NO HABIL"</formula>
    </cfRule>
  </conditionalFormatting>
  <conditionalFormatting sqref="G22:H22">
    <cfRule type="cellIs" dxfId="3" priority="4" operator="equal">
      <formula>"NO HABIL"</formula>
    </cfRule>
  </conditionalFormatting>
  <conditionalFormatting sqref="O22">
    <cfRule type="cellIs" dxfId="2" priority="3" operator="equal">
      <formula>"NO HABIL"</formula>
    </cfRule>
  </conditionalFormatting>
  <conditionalFormatting sqref="I22">
    <cfRule type="cellIs" dxfId="1" priority="2" operator="equal">
      <formula>"NO HABIL"</formula>
    </cfRule>
  </conditionalFormatting>
  <conditionalFormatting sqref="E22">
    <cfRule type="cellIs" dxfId="0" priority="1" operator="equal">
      <formula>"NO HABIL"</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43E24-EA75-46BE-9409-3E9D5F7F02B5}">
  <dimension ref="A1:P27"/>
  <sheetViews>
    <sheetView topLeftCell="A8" workbookViewId="0">
      <selection activeCell="E19" sqref="E19"/>
    </sheetView>
  </sheetViews>
  <sheetFormatPr baseColWidth="10" defaultRowHeight="15" x14ac:dyDescent="0.25"/>
  <cols>
    <col min="2" max="2" width="32.85546875" customWidth="1"/>
    <col min="3" max="3" width="15.85546875" customWidth="1"/>
    <col min="4" max="4" width="20.85546875" customWidth="1"/>
    <col min="5" max="5" width="13.5703125" customWidth="1"/>
    <col min="6" max="6" width="20.85546875" customWidth="1"/>
    <col min="7" max="7" width="13.5703125" customWidth="1"/>
    <col min="8" max="8" width="20.85546875" customWidth="1"/>
    <col min="9" max="9" width="13.5703125" customWidth="1"/>
    <col min="10" max="10" width="20.85546875" customWidth="1"/>
    <col min="11" max="11" width="13.5703125" customWidth="1"/>
    <col min="12" max="12" width="20.85546875" customWidth="1"/>
    <col min="13" max="13" width="13.5703125" customWidth="1"/>
    <col min="14" max="14" width="20.85546875" customWidth="1"/>
    <col min="15" max="15" width="13.5703125" customWidth="1"/>
    <col min="16" max="16" width="20.85546875" customWidth="1"/>
  </cols>
  <sheetData>
    <row r="1" spans="1:16" ht="15.75" x14ac:dyDescent="0.25">
      <c r="A1" s="251" t="s">
        <v>495</v>
      </c>
      <c r="B1" s="251"/>
      <c r="C1" s="251"/>
      <c r="D1" s="228"/>
      <c r="E1" s="228"/>
      <c r="F1" s="228"/>
      <c r="G1" s="228"/>
      <c r="H1" s="228"/>
      <c r="I1" s="228"/>
      <c r="J1" s="228"/>
      <c r="K1" s="228"/>
      <c r="L1" s="228"/>
      <c r="M1" s="228"/>
      <c r="N1" s="228"/>
      <c r="O1" s="228"/>
      <c r="P1" s="228"/>
    </row>
    <row r="2" spans="1:16" ht="15.75" x14ac:dyDescent="0.25">
      <c r="A2" s="251" t="s">
        <v>496</v>
      </c>
      <c r="B2" s="251"/>
      <c r="C2" s="251"/>
      <c r="D2" s="228"/>
      <c r="E2" s="228"/>
      <c r="F2" s="228"/>
      <c r="G2" s="228"/>
      <c r="H2" s="228"/>
      <c r="I2" s="228"/>
      <c r="J2" s="228"/>
      <c r="K2" s="228"/>
      <c r="L2" s="228"/>
      <c r="M2" s="228"/>
      <c r="N2" s="228"/>
      <c r="O2" s="228"/>
      <c r="P2" s="228"/>
    </row>
    <row r="3" spans="1:16" x14ac:dyDescent="0.25">
      <c r="A3" s="229"/>
      <c r="B3" s="229"/>
    </row>
    <row r="4" spans="1:16" ht="15.75" x14ac:dyDescent="0.25">
      <c r="A4" s="251" t="s">
        <v>497</v>
      </c>
      <c r="B4" s="251"/>
      <c r="C4" s="251"/>
      <c r="D4" s="229"/>
      <c r="E4" s="228"/>
      <c r="F4" s="228"/>
      <c r="G4" s="228"/>
      <c r="H4" s="228"/>
      <c r="I4" s="228"/>
      <c r="J4" s="228"/>
      <c r="K4" s="228"/>
      <c r="L4" s="228"/>
      <c r="M4" s="228"/>
      <c r="N4" s="228"/>
      <c r="O4" s="228"/>
      <c r="P4" s="228"/>
    </row>
    <row r="5" spans="1:16" ht="15.75" x14ac:dyDescent="0.25">
      <c r="A5" s="251" t="s">
        <v>498</v>
      </c>
      <c r="B5" s="251"/>
      <c r="C5" s="251"/>
      <c r="D5" s="228"/>
      <c r="E5" s="228"/>
      <c r="F5" s="228"/>
      <c r="G5" s="228"/>
      <c r="H5" s="228"/>
      <c r="I5" s="228"/>
      <c r="J5" s="228"/>
      <c r="K5" s="228"/>
      <c r="L5" s="228"/>
      <c r="M5" s="228"/>
      <c r="N5" s="228"/>
      <c r="O5" s="228"/>
      <c r="P5" s="228"/>
    </row>
    <row r="6" spans="1:16" x14ac:dyDescent="0.25">
      <c r="A6" s="229"/>
      <c r="B6" s="229"/>
      <c r="C6" s="229"/>
      <c r="D6" s="229"/>
      <c r="E6" s="229"/>
      <c r="F6" s="229"/>
      <c r="G6" s="229"/>
      <c r="H6" s="229"/>
      <c r="I6" s="229"/>
      <c r="J6" s="229"/>
      <c r="K6" s="229"/>
      <c r="L6" s="229"/>
      <c r="M6" s="229"/>
      <c r="N6" s="229"/>
      <c r="O6" s="229"/>
      <c r="P6" s="229"/>
    </row>
    <row r="7" spans="1:16" ht="39" customHeight="1" x14ac:dyDescent="0.25">
      <c r="A7" s="263" t="s">
        <v>499</v>
      </c>
      <c r="B7" s="263"/>
      <c r="C7" s="263"/>
      <c r="D7" s="263"/>
      <c r="E7" s="263"/>
      <c r="F7" s="263"/>
    </row>
    <row r="8" spans="1:16" x14ac:dyDescent="0.25">
      <c r="A8" s="230"/>
      <c r="B8" s="231"/>
      <c r="C8" s="231"/>
      <c r="D8" s="231"/>
      <c r="E8" s="231"/>
      <c r="F8" s="231"/>
      <c r="G8" s="231"/>
      <c r="H8" s="231"/>
      <c r="I8" s="231"/>
      <c r="J8" s="231"/>
      <c r="K8" s="231"/>
      <c r="L8" s="231"/>
      <c r="M8" s="231"/>
      <c r="N8" s="231"/>
      <c r="O8" s="231"/>
      <c r="P8" s="231"/>
    </row>
    <row r="9" spans="1:16" ht="15.75" x14ac:dyDescent="0.25">
      <c r="A9" s="232"/>
      <c r="B9" s="233"/>
      <c r="C9" s="258">
        <v>1</v>
      </c>
      <c r="D9" s="258"/>
      <c r="E9" s="258">
        <v>2</v>
      </c>
      <c r="F9" s="258"/>
      <c r="G9" s="258">
        <v>3</v>
      </c>
      <c r="H9" s="258"/>
      <c r="I9" s="258">
        <v>4</v>
      </c>
      <c r="J9" s="258"/>
      <c r="K9" s="258">
        <v>5</v>
      </c>
      <c r="L9" s="258"/>
      <c r="M9" s="258">
        <v>6</v>
      </c>
      <c r="N9" s="258"/>
      <c r="O9" s="258">
        <v>7</v>
      </c>
      <c r="P9" s="258"/>
    </row>
    <row r="10" spans="1:16" ht="36" customHeight="1" x14ac:dyDescent="0.25">
      <c r="A10" s="259" t="s">
        <v>0</v>
      </c>
      <c r="B10" s="261" t="s">
        <v>31</v>
      </c>
      <c r="C10" s="253" t="s">
        <v>500</v>
      </c>
      <c r="D10" s="253"/>
      <c r="E10" s="253" t="s">
        <v>501</v>
      </c>
      <c r="F10" s="253"/>
      <c r="G10" s="253" t="s">
        <v>502</v>
      </c>
      <c r="H10" s="253"/>
      <c r="I10" s="253" t="s">
        <v>503</v>
      </c>
      <c r="J10" s="253"/>
      <c r="K10" s="253" t="s">
        <v>389</v>
      </c>
      <c r="L10" s="253"/>
      <c r="M10" s="253" t="s">
        <v>391</v>
      </c>
      <c r="N10" s="253"/>
      <c r="O10" s="253" t="s">
        <v>390</v>
      </c>
      <c r="P10" s="253"/>
    </row>
    <row r="11" spans="1:16" x14ac:dyDescent="0.25">
      <c r="A11" s="260"/>
      <c r="B11" s="262"/>
      <c r="C11" s="234" t="s">
        <v>32</v>
      </c>
      <c r="D11" s="235" t="s">
        <v>33</v>
      </c>
      <c r="E11" s="234" t="s">
        <v>32</v>
      </c>
      <c r="F11" s="235" t="s">
        <v>33</v>
      </c>
      <c r="G11" s="234" t="s">
        <v>32</v>
      </c>
      <c r="H11" s="235" t="s">
        <v>33</v>
      </c>
      <c r="I11" s="234" t="s">
        <v>32</v>
      </c>
      <c r="J11" s="235" t="s">
        <v>33</v>
      </c>
      <c r="K11" s="234" t="s">
        <v>32</v>
      </c>
      <c r="L11" s="235" t="s">
        <v>33</v>
      </c>
      <c r="M11" s="234" t="s">
        <v>32</v>
      </c>
      <c r="N11" s="235" t="s">
        <v>33</v>
      </c>
      <c r="O11" s="234" t="s">
        <v>32</v>
      </c>
      <c r="P11" s="235" t="s">
        <v>33</v>
      </c>
    </row>
    <row r="12" spans="1:16" x14ac:dyDescent="0.25">
      <c r="A12" s="236"/>
      <c r="B12" s="252" t="s">
        <v>504</v>
      </c>
      <c r="C12" s="252"/>
      <c r="D12" s="252"/>
      <c r="E12" s="252"/>
      <c r="F12" s="252"/>
      <c r="G12" s="252"/>
      <c r="H12" s="252"/>
      <c r="I12" s="252"/>
      <c r="J12" s="252"/>
      <c r="K12" s="252"/>
      <c r="L12" s="252"/>
      <c r="M12" s="252"/>
      <c r="N12" s="252"/>
      <c r="O12" s="252"/>
      <c r="P12" s="252"/>
    </row>
    <row r="13" spans="1:16" x14ac:dyDescent="0.25">
      <c r="A13" s="236" t="s">
        <v>505</v>
      </c>
      <c r="B13" s="233" t="s">
        <v>506</v>
      </c>
      <c r="C13" s="235" t="s">
        <v>406</v>
      </c>
      <c r="D13" s="237" t="s">
        <v>507</v>
      </c>
      <c r="E13" s="235" t="s">
        <v>406</v>
      </c>
      <c r="F13" s="237" t="s">
        <v>507</v>
      </c>
      <c r="G13" s="235" t="s">
        <v>406</v>
      </c>
      <c r="H13" s="237" t="s">
        <v>507</v>
      </c>
      <c r="I13" s="235" t="s">
        <v>406</v>
      </c>
      <c r="J13" s="237" t="s">
        <v>507</v>
      </c>
      <c r="K13" s="235" t="s">
        <v>406</v>
      </c>
      <c r="L13" s="237" t="s">
        <v>507</v>
      </c>
      <c r="M13" s="235" t="s">
        <v>406</v>
      </c>
      <c r="N13" s="237" t="s">
        <v>507</v>
      </c>
      <c r="O13" s="235" t="s">
        <v>406</v>
      </c>
      <c r="P13" s="237" t="s">
        <v>507</v>
      </c>
    </row>
    <row r="14" spans="1:16" x14ac:dyDescent="0.25">
      <c r="A14" s="238"/>
      <c r="B14" s="233" t="s">
        <v>508</v>
      </c>
      <c r="C14" s="235" t="s">
        <v>406</v>
      </c>
      <c r="D14" s="237" t="s">
        <v>507</v>
      </c>
      <c r="E14" s="235" t="s">
        <v>406</v>
      </c>
      <c r="F14" s="237" t="s">
        <v>507</v>
      </c>
      <c r="G14" s="235" t="s">
        <v>406</v>
      </c>
      <c r="H14" s="237" t="s">
        <v>507</v>
      </c>
      <c r="I14" s="235" t="s">
        <v>406</v>
      </c>
      <c r="J14" s="237" t="s">
        <v>507</v>
      </c>
      <c r="K14" s="235" t="s">
        <v>406</v>
      </c>
      <c r="L14" s="237" t="s">
        <v>507</v>
      </c>
      <c r="M14" s="235" t="s">
        <v>406</v>
      </c>
      <c r="N14" s="237" t="s">
        <v>507</v>
      </c>
      <c r="O14" s="235" t="s">
        <v>406</v>
      </c>
      <c r="P14" s="237" t="s">
        <v>507</v>
      </c>
    </row>
    <row r="15" spans="1:16" ht="25.5" x14ac:dyDescent="0.25">
      <c r="A15" s="236"/>
      <c r="B15" s="233" t="s">
        <v>509</v>
      </c>
      <c r="C15" s="235" t="s">
        <v>406</v>
      </c>
      <c r="D15" s="237" t="s">
        <v>507</v>
      </c>
      <c r="E15" s="235" t="s">
        <v>406</v>
      </c>
      <c r="F15" s="237" t="s">
        <v>507</v>
      </c>
      <c r="G15" s="235" t="s">
        <v>406</v>
      </c>
      <c r="H15" s="237" t="s">
        <v>507</v>
      </c>
      <c r="I15" s="235" t="s">
        <v>406</v>
      </c>
      <c r="J15" s="237" t="s">
        <v>507</v>
      </c>
      <c r="K15" s="235" t="s">
        <v>406</v>
      </c>
      <c r="L15" s="237" t="s">
        <v>507</v>
      </c>
      <c r="M15" s="235" t="s">
        <v>406</v>
      </c>
      <c r="N15" s="237" t="s">
        <v>507</v>
      </c>
      <c r="O15" s="235" t="s">
        <v>406</v>
      </c>
      <c r="P15" s="237" t="s">
        <v>507</v>
      </c>
    </row>
    <row r="16" spans="1:16" ht="15.75" thickBot="1" x14ac:dyDescent="0.3">
      <c r="A16" s="239"/>
      <c r="B16" s="240"/>
      <c r="C16" s="235"/>
      <c r="D16" s="241"/>
      <c r="E16" s="235"/>
      <c r="F16" s="241"/>
      <c r="G16" s="235"/>
      <c r="H16" s="241"/>
      <c r="I16" s="235"/>
      <c r="J16" s="241"/>
      <c r="K16" s="235"/>
      <c r="L16" s="241"/>
      <c r="M16" s="235"/>
      <c r="N16" s="241"/>
      <c r="O16" s="235"/>
      <c r="P16" s="241"/>
    </row>
    <row r="17" spans="1:16" ht="16.5" thickBot="1" x14ac:dyDescent="0.3">
      <c r="A17" s="254" t="s">
        <v>34</v>
      </c>
      <c r="B17" s="255"/>
      <c r="C17" s="256" t="s">
        <v>85</v>
      </c>
      <c r="D17" s="257"/>
      <c r="E17" s="256" t="s">
        <v>85</v>
      </c>
      <c r="F17" s="257"/>
      <c r="G17" s="280" t="s">
        <v>494</v>
      </c>
      <c r="H17" s="281"/>
      <c r="I17" s="256" t="s">
        <v>85</v>
      </c>
      <c r="J17" s="257"/>
      <c r="K17" s="256" t="s">
        <v>85</v>
      </c>
      <c r="L17" s="257"/>
      <c r="M17" s="256" t="s">
        <v>85</v>
      </c>
      <c r="N17" s="257"/>
      <c r="O17" s="256" t="s">
        <v>85</v>
      </c>
      <c r="P17" s="257"/>
    </row>
    <row r="18" spans="1:16" ht="15.75" x14ac:dyDescent="0.25">
      <c r="A18" s="242"/>
      <c r="B18" s="242"/>
      <c r="C18" s="242"/>
      <c r="D18" s="242"/>
      <c r="E18" s="242"/>
      <c r="F18" s="242"/>
      <c r="G18" s="242"/>
      <c r="H18" s="242"/>
      <c r="I18" s="242"/>
      <c r="J18" s="242"/>
      <c r="K18" s="242"/>
      <c r="L18" s="242"/>
      <c r="M18" s="242"/>
      <c r="N18" s="242"/>
      <c r="O18" s="242"/>
      <c r="P18" s="242"/>
    </row>
    <row r="19" spans="1:16" x14ac:dyDescent="0.25">
      <c r="A19" s="243"/>
      <c r="B19" s="244"/>
      <c r="C19" s="244"/>
      <c r="D19" s="244"/>
      <c r="E19" s="244"/>
      <c r="F19" s="244"/>
      <c r="G19" s="244"/>
      <c r="H19" s="244"/>
      <c r="I19" s="244"/>
      <c r="J19" s="244"/>
      <c r="K19" s="244"/>
      <c r="L19" s="244"/>
      <c r="M19" s="244"/>
      <c r="N19" s="244"/>
      <c r="O19" s="244"/>
      <c r="P19" s="244"/>
    </row>
    <row r="20" spans="1:16" ht="15.75" x14ac:dyDescent="0.25">
      <c r="A20" s="245" t="s">
        <v>35</v>
      </c>
      <c r="B20" s="245"/>
      <c r="C20" s="246"/>
      <c r="D20" s="246"/>
      <c r="E20" s="246"/>
      <c r="F20" s="246"/>
      <c r="G20" s="246"/>
      <c r="H20" s="246"/>
      <c r="I20" s="246"/>
      <c r="J20" s="246"/>
      <c r="K20" s="246"/>
      <c r="L20" s="246"/>
      <c r="M20" s="246"/>
      <c r="N20" s="246"/>
      <c r="O20" s="246"/>
      <c r="P20" s="246"/>
    </row>
    <row r="21" spans="1:16" ht="15.75" x14ac:dyDescent="0.25">
      <c r="A21" s="245"/>
      <c r="B21" s="245"/>
      <c r="C21" s="246"/>
      <c r="D21" s="246"/>
      <c r="E21" s="246"/>
      <c r="F21" s="246"/>
      <c r="G21" s="246"/>
      <c r="H21" s="246"/>
      <c r="I21" s="246"/>
      <c r="J21" s="246"/>
      <c r="K21" s="246"/>
      <c r="L21" s="246"/>
      <c r="M21" s="246"/>
      <c r="N21" s="246"/>
      <c r="O21" s="246"/>
      <c r="P21" s="246"/>
    </row>
    <row r="22" spans="1:16" x14ac:dyDescent="0.25">
      <c r="A22" s="244"/>
      <c r="B22" s="244"/>
      <c r="C22" s="247"/>
      <c r="D22" s="244"/>
      <c r="E22" s="247"/>
      <c r="F22" s="244"/>
      <c r="G22" s="247"/>
      <c r="H22" s="244"/>
      <c r="I22" s="247"/>
      <c r="J22" s="244"/>
      <c r="K22" s="247"/>
      <c r="L22" s="244"/>
      <c r="M22" s="247"/>
      <c r="N22" s="244"/>
      <c r="O22" s="247"/>
      <c r="P22" s="244"/>
    </row>
    <row r="23" spans="1:16" x14ac:dyDescent="0.25">
      <c r="A23" s="244"/>
      <c r="B23" s="244"/>
      <c r="C23" s="244"/>
      <c r="D23" s="244"/>
      <c r="E23" s="244"/>
      <c r="F23" s="244"/>
      <c r="G23" s="244"/>
      <c r="H23" s="244"/>
      <c r="I23" s="244"/>
      <c r="J23" s="244"/>
      <c r="K23" s="244"/>
      <c r="L23" s="244"/>
      <c r="M23" s="244"/>
      <c r="N23" s="244"/>
      <c r="O23" s="244"/>
      <c r="P23" s="244"/>
    </row>
    <row r="24" spans="1:16" ht="15.75" x14ac:dyDescent="0.25">
      <c r="A24" s="248" t="s">
        <v>510</v>
      </c>
      <c r="B24" s="248"/>
      <c r="C24" s="244"/>
      <c r="D24" s="244"/>
      <c r="E24" s="244"/>
      <c r="F24" s="244"/>
      <c r="G24" s="244"/>
      <c r="H24" s="244"/>
      <c r="I24" s="244"/>
      <c r="J24" s="244"/>
      <c r="K24" s="244"/>
      <c r="L24" s="244"/>
      <c r="M24" s="244"/>
      <c r="N24" s="244"/>
      <c r="O24" s="244"/>
      <c r="P24" s="244"/>
    </row>
    <row r="25" spans="1:16" ht="15.75" x14ac:dyDescent="0.25">
      <c r="A25" s="249" t="s">
        <v>511</v>
      </c>
      <c r="B25" s="249"/>
      <c r="C25" s="244"/>
      <c r="D25" s="244"/>
      <c r="E25" s="244"/>
      <c r="F25" s="244"/>
      <c r="G25" s="244"/>
      <c r="H25" s="244"/>
      <c r="I25" s="244"/>
      <c r="J25" s="244"/>
      <c r="K25" s="244"/>
      <c r="L25" s="244"/>
      <c r="M25" s="244"/>
      <c r="N25" s="244"/>
      <c r="O25" s="244"/>
      <c r="P25" s="244"/>
    </row>
    <row r="26" spans="1:16" x14ac:dyDescent="0.25">
      <c r="A26" s="243"/>
      <c r="B26" s="250"/>
      <c r="C26" s="250"/>
      <c r="D26" s="250"/>
      <c r="E26" s="250"/>
      <c r="F26" s="250"/>
      <c r="G26" s="250"/>
      <c r="H26" s="250"/>
      <c r="I26" s="250"/>
      <c r="J26" s="250"/>
      <c r="K26" s="250"/>
      <c r="L26" s="250"/>
      <c r="M26" s="250"/>
      <c r="N26" s="250"/>
      <c r="O26" s="250"/>
      <c r="P26" s="250"/>
    </row>
    <row r="27" spans="1:16" x14ac:dyDescent="0.25">
      <c r="A27" s="243"/>
      <c r="B27" s="250"/>
      <c r="C27" s="250"/>
      <c r="D27" s="250"/>
      <c r="E27" s="250"/>
      <c r="F27" s="250"/>
      <c r="G27" s="250"/>
      <c r="H27" s="250"/>
      <c r="I27" s="250"/>
      <c r="J27" s="250"/>
      <c r="K27" s="250"/>
      <c r="L27" s="250"/>
      <c r="M27" s="250"/>
      <c r="N27" s="250"/>
      <c r="O27" s="250"/>
      <c r="P27" s="250"/>
    </row>
  </sheetData>
  <mergeCells count="30">
    <mergeCell ref="I9:J9"/>
    <mergeCell ref="K9:L9"/>
    <mergeCell ref="K17:L17"/>
    <mergeCell ref="M17:N17"/>
    <mergeCell ref="O17:P17"/>
    <mergeCell ref="M9:N9"/>
    <mergeCell ref="O9:P9"/>
    <mergeCell ref="K10:L10"/>
    <mergeCell ref="M10:N10"/>
    <mergeCell ref="A17:B17"/>
    <mergeCell ref="C17:D17"/>
    <mergeCell ref="E17:F17"/>
    <mergeCell ref="G17:H17"/>
    <mergeCell ref="I17:J17"/>
    <mergeCell ref="A1:C1"/>
    <mergeCell ref="A2:C2"/>
    <mergeCell ref="A4:C4"/>
    <mergeCell ref="A5:C5"/>
    <mergeCell ref="B12:P12"/>
    <mergeCell ref="O10:P10"/>
    <mergeCell ref="A10:A11"/>
    <mergeCell ref="B10:B11"/>
    <mergeCell ref="C10:D10"/>
    <mergeCell ref="E10:F10"/>
    <mergeCell ref="G10:H10"/>
    <mergeCell ref="I10:J10"/>
    <mergeCell ref="A7:F7"/>
    <mergeCell ref="C9:D9"/>
    <mergeCell ref="E9:F9"/>
    <mergeCell ref="G9:H9"/>
  </mergeCells>
  <conditionalFormatting sqref="C13:D13">
    <cfRule type="cellIs" dxfId="286" priority="28" operator="equal">
      <formula>"NO"</formula>
    </cfRule>
  </conditionalFormatting>
  <conditionalFormatting sqref="C17:D18">
    <cfRule type="cellIs" dxfId="285" priority="27" operator="equal">
      <formula>"NO HABIL"</formula>
    </cfRule>
  </conditionalFormatting>
  <conditionalFormatting sqref="C14:C15">
    <cfRule type="cellIs" dxfId="284" priority="26" operator="equal">
      <formula>"NO"</formula>
    </cfRule>
  </conditionalFormatting>
  <conditionalFormatting sqref="D14:D15">
    <cfRule type="cellIs" dxfId="283" priority="25" operator="equal">
      <formula>"NO"</formula>
    </cfRule>
  </conditionalFormatting>
  <conditionalFormatting sqref="E13:F13">
    <cfRule type="cellIs" dxfId="282" priority="24" operator="equal">
      <formula>"NO"</formula>
    </cfRule>
  </conditionalFormatting>
  <conditionalFormatting sqref="E17:F18">
    <cfRule type="cellIs" dxfId="281" priority="23" operator="equal">
      <formula>"NO HABIL"</formula>
    </cfRule>
  </conditionalFormatting>
  <conditionalFormatting sqref="E14:E15">
    <cfRule type="cellIs" dxfId="280" priority="22" operator="equal">
      <formula>"NO"</formula>
    </cfRule>
  </conditionalFormatting>
  <conditionalFormatting sqref="F14:F15">
    <cfRule type="cellIs" dxfId="279" priority="21" operator="equal">
      <formula>"NO"</formula>
    </cfRule>
  </conditionalFormatting>
  <conditionalFormatting sqref="G13:H13">
    <cfRule type="cellIs" dxfId="278" priority="20" operator="equal">
      <formula>"NO"</formula>
    </cfRule>
  </conditionalFormatting>
  <conditionalFormatting sqref="G17:H18">
    <cfRule type="cellIs" dxfId="277" priority="19" operator="equal">
      <formula>"NO HABIL"</formula>
    </cfRule>
  </conditionalFormatting>
  <conditionalFormatting sqref="G14:G15">
    <cfRule type="cellIs" dxfId="276" priority="18" operator="equal">
      <formula>"NO"</formula>
    </cfRule>
  </conditionalFormatting>
  <conditionalFormatting sqref="H14:H15">
    <cfRule type="cellIs" dxfId="275" priority="17" operator="equal">
      <formula>"NO"</formula>
    </cfRule>
  </conditionalFormatting>
  <conditionalFormatting sqref="I13:J13">
    <cfRule type="cellIs" dxfId="274" priority="16" operator="equal">
      <formula>"NO"</formula>
    </cfRule>
  </conditionalFormatting>
  <conditionalFormatting sqref="I17:J18">
    <cfRule type="cellIs" dxfId="273" priority="15" operator="equal">
      <formula>"NO HABIL"</formula>
    </cfRule>
  </conditionalFormatting>
  <conditionalFormatting sqref="I14:I15">
    <cfRule type="cellIs" dxfId="272" priority="14" operator="equal">
      <formula>"NO"</formula>
    </cfRule>
  </conditionalFormatting>
  <conditionalFormatting sqref="J14:J15">
    <cfRule type="cellIs" dxfId="271" priority="13" operator="equal">
      <formula>"NO"</formula>
    </cfRule>
  </conditionalFormatting>
  <conditionalFormatting sqref="K13:L13">
    <cfRule type="cellIs" dxfId="270" priority="12" operator="equal">
      <formula>"NO"</formula>
    </cfRule>
  </conditionalFormatting>
  <conditionalFormatting sqref="K17:L18">
    <cfRule type="cellIs" dxfId="269" priority="11" operator="equal">
      <formula>"NO HABIL"</formula>
    </cfRule>
  </conditionalFormatting>
  <conditionalFormatting sqref="K14:K15">
    <cfRule type="cellIs" dxfId="268" priority="10" operator="equal">
      <formula>"NO"</formula>
    </cfRule>
  </conditionalFormatting>
  <conditionalFormatting sqref="L14:L15">
    <cfRule type="cellIs" dxfId="267" priority="9" operator="equal">
      <formula>"NO"</formula>
    </cfRule>
  </conditionalFormatting>
  <conditionalFormatting sqref="M13:N13">
    <cfRule type="cellIs" dxfId="266" priority="8" operator="equal">
      <formula>"NO"</formula>
    </cfRule>
  </conditionalFormatting>
  <conditionalFormatting sqref="M17:N18">
    <cfRule type="cellIs" dxfId="265" priority="7" operator="equal">
      <formula>"NO HABIL"</formula>
    </cfRule>
  </conditionalFormatting>
  <conditionalFormatting sqref="M14:M15">
    <cfRule type="cellIs" dxfId="264" priority="6" operator="equal">
      <formula>"NO"</formula>
    </cfRule>
  </conditionalFormatting>
  <conditionalFormatting sqref="N14:N15">
    <cfRule type="cellIs" dxfId="263" priority="5" operator="equal">
      <formula>"NO"</formula>
    </cfRule>
  </conditionalFormatting>
  <conditionalFormatting sqref="O13:P13">
    <cfRule type="cellIs" dxfId="262" priority="4" operator="equal">
      <formula>"NO"</formula>
    </cfRule>
  </conditionalFormatting>
  <conditionalFormatting sqref="O17:P18">
    <cfRule type="cellIs" dxfId="261" priority="3" operator="equal">
      <formula>"NO HABIL"</formula>
    </cfRule>
  </conditionalFormatting>
  <conditionalFormatting sqref="O14:O15">
    <cfRule type="cellIs" dxfId="260" priority="2" operator="equal">
      <formula>"NO"</formula>
    </cfRule>
  </conditionalFormatting>
  <conditionalFormatting sqref="P14:P15">
    <cfRule type="cellIs" dxfId="259" priority="1" operator="equal">
      <formula>"NO"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AB88"/>
  <sheetViews>
    <sheetView view="pageBreakPreview" topLeftCell="M24" zoomScale="66" zoomScaleNormal="66" zoomScaleSheetLayoutView="66" zoomScalePageLayoutView="70" workbookViewId="0">
      <selection activeCell="N25" sqref="N25"/>
    </sheetView>
  </sheetViews>
  <sheetFormatPr baseColWidth="10" defaultColWidth="11.42578125" defaultRowHeight="12.75" x14ac:dyDescent="0.2"/>
  <cols>
    <col min="1" max="1" width="12.7109375" style="38" customWidth="1"/>
    <col min="2" max="2" width="131.5703125" style="39" customWidth="1"/>
    <col min="3" max="3" width="15.7109375" style="40" customWidth="1"/>
    <col min="4" max="4" width="60.7109375" style="40" customWidth="1"/>
    <col min="5" max="5" width="15.7109375" style="39" customWidth="1"/>
    <col min="6" max="6" width="60.7109375" style="39" customWidth="1"/>
    <col min="7" max="7" width="15.7109375" style="39" customWidth="1"/>
    <col min="8" max="8" width="60.7109375" style="39" customWidth="1"/>
    <col min="9" max="9" width="22.42578125" style="39" customWidth="1"/>
    <col min="10" max="10" width="60.7109375" style="39" customWidth="1"/>
    <col min="11" max="11" width="15.7109375" style="39" customWidth="1"/>
    <col min="12" max="12" width="60.7109375" style="39" customWidth="1"/>
    <col min="13" max="13" width="15.7109375" style="39" customWidth="1"/>
    <col min="14" max="14" width="60.7109375" style="39" customWidth="1"/>
    <col min="15" max="15" width="15.7109375" style="39" customWidth="1"/>
    <col min="16" max="16" width="60.7109375" style="39" customWidth="1"/>
    <col min="17" max="16384" width="11.42578125" style="35"/>
  </cols>
  <sheetData>
    <row r="1" spans="1:16" s="30" customFormat="1" ht="25.5" customHeight="1" x14ac:dyDescent="0.25">
      <c r="A1" s="265" t="s">
        <v>28</v>
      </c>
      <c r="B1" s="265"/>
      <c r="C1" s="29"/>
      <c r="D1" s="29"/>
      <c r="E1" s="29"/>
      <c r="F1" s="29"/>
      <c r="G1" s="29"/>
      <c r="H1" s="29"/>
      <c r="I1" s="29"/>
      <c r="J1" s="29"/>
      <c r="K1" s="29"/>
      <c r="L1" s="29"/>
      <c r="M1" s="29"/>
      <c r="N1" s="29"/>
      <c r="O1" s="29"/>
      <c r="P1" s="29"/>
    </row>
    <row r="2" spans="1:16" s="30" customFormat="1" ht="25.5" customHeight="1" x14ac:dyDescent="0.25">
      <c r="A2" s="265" t="s">
        <v>29</v>
      </c>
      <c r="B2" s="265"/>
      <c r="C2" s="29"/>
      <c r="D2" s="29"/>
      <c r="E2" s="29"/>
      <c r="F2" s="29"/>
      <c r="G2" s="29"/>
      <c r="H2" s="29"/>
      <c r="I2" s="29"/>
      <c r="J2" s="29"/>
      <c r="K2" s="29"/>
      <c r="L2" s="29"/>
      <c r="M2" s="29"/>
      <c r="N2" s="29"/>
      <c r="O2" s="29"/>
      <c r="P2" s="29"/>
    </row>
    <row r="3" spans="1:16" s="30" customFormat="1" ht="17.25" customHeight="1" x14ac:dyDescent="0.25">
      <c r="A3" s="264"/>
      <c r="B3" s="264"/>
      <c r="C3" s="31"/>
      <c r="D3" s="31"/>
      <c r="E3" s="31"/>
      <c r="F3" s="31"/>
      <c r="G3" s="31"/>
      <c r="H3" s="31"/>
      <c r="I3" s="31"/>
      <c r="J3" s="31"/>
      <c r="K3" s="31"/>
      <c r="L3" s="31"/>
      <c r="M3" s="31"/>
      <c r="N3" s="31"/>
      <c r="O3" s="31"/>
      <c r="P3" s="31"/>
    </row>
    <row r="4" spans="1:16" s="30" customFormat="1" ht="23.25" customHeight="1" x14ac:dyDescent="0.25">
      <c r="A4" s="265" t="s">
        <v>482</v>
      </c>
      <c r="B4" s="265"/>
      <c r="C4" s="29"/>
      <c r="D4" s="29"/>
      <c r="E4" s="29"/>
      <c r="F4" s="29"/>
      <c r="G4" s="29"/>
      <c r="H4" s="29"/>
      <c r="I4" s="29"/>
      <c r="J4" s="29"/>
      <c r="K4" s="29"/>
      <c r="L4" s="29"/>
      <c r="M4" s="29"/>
      <c r="N4" s="29"/>
      <c r="O4" s="29"/>
      <c r="P4" s="29"/>
    </row>
    <row r="5" spans="1:16" s="30" customFormat="1" ht="22.5" customHeight="1" x14ac:dyDescent="0.25">
      <c r="A5" s="265" t="s">
        <v>40</v>
      </c>
      <c r="B5" s="265"/>
      <c r="C5" s="29"/>
      <c r="D5" s="29"/>
      <c r="E5" s="29"/>
      <c r="F5" s="29"/>
      <c r="G5" s="29"/>
      <c r="H5" s="29"/>
      <c r="I5" s="29"/>
      <c r="J5" s="29"/>
      <c r="K5" s="29"/>
      <c r="L5" s="29"/>
      <c r="M5" s="29"/>
      <c r="N5" s="29"/>
      <c r="O5" s="29"/>
      <c r="P5" s="29"/>
    </row>
    <row r="6" spans="1:16" s="30" customFormat="1" ht="18" customHeight="1" x14ac:dyDescent="0.25">
      <c r="A6" s="264"/>
      <c r="B6" s="264"/>
      <c r="C6" s="31"/>
      <c r="D6" s="31"/>
      <c r="E6" s="31"/>
      <c r="F6" s="31"/>
      <c r="G6" s="31"/>
      <c r="H6" s="31"/>
      <c r="I6" s="31"/>
      <c r="J6" s="31"/>
      <c r="K6" s="31"/>
      <c r="L6" s="31"/>
      <c r="M6" s="31"/>
      <c r="N6" s="31"/>
      <c r="O6" s="31"/>
      <c r="P6" s="31"/>
    </row>
    <row r="7" spans="1:16" s="30" customFormat="1" ht="55.5" customHeight="1" x14ac:dyDescent="0.25">
      <c r="A7" s="271" t="s">
        <v>483</v>
      </c>
      <c r="B7" s="271"/>
      <c r="C7" s="54"/>
      <c r="D7" s="54"/>
      <c r="E7" s="54"/>
      <c r="F7" s="54"/>
      <c r="G7" s="54"/>
      <c r="H7" s="54"/>
      <c r="I7" s="175"/>
      <c r="J7" s="175"/>
      <c r="K7" s="175"/>
      <c r="L7" s="175"/>
      <c r="M7" s="175"/>
      <c r="N7" s="175"/>
      <c r="O7" s="54"/>
      <c r="P7" s="54"/>
    </row>
    <row r="8" spans="1:16" s="30" customFormat="1" ht="15.75" x14ac:dyDescent="0.25">
      <c r="A8" s="33"/>
      <c r="B8" s="33"/>
      <c r="C8" s="34"/>
      <c r="D8" s="34"/>
      <c r="E8" s="34"/>
      <c r="F8" s="34"/>
      <c r="G8" s="34"/>
      <c r="H8" s="34"/>
      <c r="I8" s="34"/>
      <c r="J8" s="34"/>
      <c r="K8" s="34"/>
      <c r="L8" s="34"/>
      <c r="M8" s="34"/>
      <c r="N8" s="34"/>
      <c r="O8" s="34"/>
      <c r="P8" s="34"/>
    </row>
    <row r="9" spans="1:16" ht="26.25" customHeight="1" x14ac:dyDescent="0.2">
      <c r="A9" s="272" t="s">
        <v>0</v>
      </c>
      <c r="B9" s="272" t="s">
        <v>30</v>
      </c>
      <c r="C9" s="275">
        <v>1</v>
      </c>
      <c r="D9" s="275"/>
      <c r="E9" s="275">
        <v>2</v>
      </c>
      <c r="F9" s="275"/>
      <c r="G9" s="275">
        <v>3</v>
      </c>
      <c r="H9" s="275"/>
      <c r="I9" s="277">
        <v>4</v>
      </c>
      <c r="J9" s="277"/>
      <c r="K9" s="275">
        <v>5</v>
      </c>
      <c r="L9" s="275"/>
      <c r="M9" s="275">
        <v>6</v>
      </c>
      <c r="N9" s="275"/>
      <c r="O9" s="275">
        <v>7</v>
      </c>
      <c r="P9" s="275"/>
    </row>
    <row r="10" spans="1:16" ht="39.950000000000003" customHeight="1" x14ac:dyDescent="0.2">
      <c r="A10" s="273"/>
      <c r="B10" s="274"/>
      <c r="C10" s="276" t="s">
        <v>388</v>
      </c>
      <c r="D10" s="276"/>
      <c r="E10" s="276" t="s">
        <v>389</v>
      </c>
      <c r="F10" s="276"/>
      <c r="G10" s="276" t="s">
        <v>390</v>
      </c>
      <c r="H10" s="276"/>
      <c r="I10" s="276" t="s">
        <v>391</v>
      </c>
      <c r="J10" s="276"/>
      <c r="K10" s="276" t="s">
        <v>392</v>
      </c>
      <c r="L10" s="276"/>
      <c r="M10" s="276" t="s">
        <v>393</v>
      </c>
      <c r="N10" s="276"/>
      <c r="O10" s="276" t="s">
        <v>394</v>
      </c>
      <c r="P10" s="276"/>
    </row>
    <row r="11" spans="1:16" ht="44.25" customHeight="1" x14ac:dyDescent="0.2">
      <c r="A11" s="274"/>
      <c r="B11" s="56" t="s">
        <v>31</v>
      </c>
      <c r="C11" s="56" t="s">
        <v>32</v>
      </c>
      <c r="D11" s="57" t="s">
        <v>33</v>
      </c>
      <c r="E11" s="56" t="s">
        <v>32</v>
      </c>
      <c r="F11" s="57" t="s">
        <v>33</v>
      </c>
      <c r="G11" s="56" t="s">
        <v>32</v>
      </c>
      <c r="H11" s="57" t="s">
        <v>33</v>
      </c>
      <c r="I11" s="56" t="s">
        <v>32</v>
      </c>
      <c r="J11" s="57" t="s">
        <v>33</v>
      </c>
      <c r="K11" s="56" t="s">
        <v>32</v>
      </c>
      <c r="L11" s="57" t="s">
        <v>33</v>
      </c>
      <c r="M11" s="56" t="s">
        <v>32</v>
      </c>
      <c r="N11" s="57" t="s">
        <v>33</v>
      </c>
      <c r="O11" s="56" t="s">
        <v>32</v>
      </c>
      <c r="P11" s="57" t="s">
        <v>33</v>
      </c>
    </row>
    <row r="12" spans="1:16" ht="16.5" x14ac:dyDescent="0.2">
      <c r="A12" s="89" t="s">
        <v>41</v>
      </c>
      <c r="B12" s="58" t="s">
        <v>384</v>
      </c>
      <c r="C12" s="59"/>
      <c r="D12" s="59"/>
      <c r="E12" s="59"/>
      <c r="F12" s="59"/>
      <c r="G12" s="59"/>
      <c r="H12" s="59"/>
      <c r="I12" s="59"/>
      <c r="J12" s="59"/>
      <c r="K12" s="59"/>
      <c r="L12" s="59"/>
      <c r="M12" s="59"/>
      <c r="N12" s="59"/>
      <c r="O12" s="59"/>
      <c r="P12" s="59"/>
    </row>
    <row r="13" spans="1:16" ht="16.5" x14ac:dyDescent="0.2">
      <c r="A13" s="120" t="s">
        <v>385</v>
      </c>
      <c r="B13" s="174" t="s">
        <v>75</v>
      </c>
      <c r="C13" s="59"/>
      <c r="D13" s="59"/>
      <c r="E13" s="59"/>
      <c r="F13" s="59"/>
      <c r="G13" s="59"/>
      <c r="H13" s="59"/>
      <c r="I13" s="59"/>
      <c r="J13" s="59"/>
      <c r="K13" s="59"/>
      <c r="L13" s="59"/>
      <c r="M13" s="59"/>
      <c r="N13" s="59"/>
      <c r="O13" s="59"/>
      <c r="P13" s="59"/>
    </row>
    <row r="14" spans="1:16" ht="399.75" customHeight="1" x14ac:dyDescent="0.2">
      <c r="A14" s="266" t="s">
        <v>42</v>
      </c>
      <c r="B14" s="207" t="s">
        <v>404</v>
      </c>
      <c r="C14" s="51" t="s">
        <v>406</v>
      </c>
      <c r="D14" s="57" t="s">
        <v>407</v>
      </c>
      <c r="E14" s="51" t="s">
        <v>406</v>
      </c>
      <c r="F14" s="57" t="s">
        <v>412</v>
      </c>
      <c r="G14" s="51" t="s">
        <v>406</v>
      </c>
      <c r="H14" s="57" t="s">
        <v>415</v>
      </c>
      <c r="I14" s="51" t="s">
        <v>406</v>
      </c>
      <c r="J14" s="57" t="s">
        <v>423</v>
      </c>
      <c r="K14" s="51" t="s">
        <v>406</v>
      </c>
      <c r="L14" s="57" t="s">
        <v>428</v>
      </c>
      <c r="M14" s="51" t="s">
        <v>406</v>
      </c>
      <c r="N14" s="57" t="s">
        <v>431</v>
      </c>
      <c r="O14" s="51" t="s">
        <v>406</v>
      </c>
      <c r="P14" s="57" t="s">
        <v>415</v>
      </c>
    </row>
    <row r="15" spans="1:16" s="30" customFormat="1" ht="48.75" customHeight="1" x14ac:dyDescent="0.25">
      <c r="A15" s="267"/>
      <c r="B15" s="210" t="s">
        <v>401</v>
      </c>
      <c r="C15" s="51" t="s">
        <v>406</v>
      </c>
      <c r="D15" s="132">
        <f>+VTE!G5</f>
        <v>10544751165</v>
      </c>
      <c r="E15" s="51" t="s">
        <v>406</v>
      </c>
      <c r="F15" s="132">
        <f>+VTE!K5</f>
        <v>4382381986</v>
      </c>
      <c r="G15" s="51" t="s">
        <v>406</v>
      </c>
      <c r="H15" s="132">
        <f>+VTE!O5</f>
        <v>1254007609</v>
      </c>
      <c r="I15" s="51" t="s">
        <v>406</v>
      </c>
      <c r="J15" s="132">
        <f ca="1">+VTE!S5</f>
        <v>870953909</v>
      </c>
      <c r="K15" s="51" t="s">
        <v>406</v>
      </c>
      <c r="L15" s="60">
        <f ca="1">+VTE!W5</f>
        <v>2379953044</v>
      </c>
      <c r="M15" s="51" t="s">
        <v>406</v>
      </c>
      <c r="N15" s="60">
        <f>+VTE!AA5</f>
        <v>958111712</v>
      </c>
      <c r="O15" s="51" t="s">
        <v>406</v>
      </c>
      <c r="P15" s="60">
        <f ca="1">+VTE!AE5</f>
        <v>1087840327</v>
      </c>
    </row>
    <row r="16" spans="1:16" s="30" customFormat="1" ht="108.75" customHeight="1" x14ac:dyDescent="0.25">
      <c r="A16" s="267"/>
      <c r="B16" s="209" t="s">
        <v>405</v>
      </c>
      <c r="C16" s="179" t="s">
        <v>406</v>
      </c>
      <c r="D16" s="217" t="str">
        <f>+VTE!H23</f>
        <v>UNSPSC
721214, 721015, 721513, 721515, 721519, 721524, 721525, 721526, 721529</v>
      </c>
      <c r="E16" s="179" t="s">
        <v>406</v>
      </c>
      <c r="F16" s="217" t="s">
        <v>414</v>
      </c>
      <c r="G16" s="179" t="s">
        <v>406</v>
      </c>
      <c r="H16" s="57" t="s">
        <v>419</v>
      </c>
      <c r="I16" s="179" t="s">
        <v>406</v>
      </c>
      <c r="J16" s="57" t="s">
        <v>424</v>
      </c>
      <c r="K16" s="179" t="s">
        <v>406</v>
      </c>
      <c r="L16" s="57" t="s">
        <v>429</v>
      </c>
      <c r="M16" s="179" t="s">
        <v>406</v>
      </c>
      <c r="N16" s="57" t="s">
        <v>430</v>
      </c>
      <c r="O16" s="179" t="s">
        <v>406</v>
      </c>
      <c r="P16" s="57" t="s">
        <v>434</v>
      </c>
    </row>
    <row r="17" spans="1:16" s="30" customFormat="1" ht="48.75" customHeight="1" x14ac:dyDescent="0.25">
      <c r="A17" s="267"/>
      <c r="B17" s="209" t="s">
        <v>400</v>
      </c>
      <c r="C17" s="179" t="s">
        <v>408</v>
      </c>
      <c r="D17" s="218" t="s">
        <v>409</v>
      </c>
      <c r="E17" s="179" t="s">
        <v>406</v>
      </c>
      <c r="F17" s="218">
        <v>0.5</v>
      </c>
      <c r="G17" s="179" t="s">
        <v>408</v>
      </c>
      <c r="H17" s="218" t="s">
        <v>409</v>
      </c>
      <c r="I17" s="179" t="s">
        <v>406</v>
      </c>
      <c r="J17" s="218">
        <f>+VTE!S10</f>
        <v>0.3</v>
      </c>
      <c r="K17" s="179" t="s">
        <v>408</v>
      </c>
      <c r="L17" s="222" t="s">
        <v>409</v>
      </c>
      <c r="M17" s="179" t="s">
        <v>408</v>
      </c>
      <c r="N17" s="222" t="s">
        <v>409</v>
      </c>
      <c r="O17" s="179" t="s">
        <v>408</v>
      </c>
      <c r="P17" s="222" t="s">
        <v>435</v>
      </c>
    </row>
    <row r="18" spans="1:16" s="30" customFormat="1" ht="54.75" customHeight="1" x14ac:dyDescent="0.25">
      <c r="A18" s="268"/>
      <c r="B18" s="208" t="s">
        <v>402</v>
      </c>
      <c r="C18" s="61" t="s">
        <v>408</v>
      </c>
      <c r="D18" s="133" t="s">
        <v>409</v>
      </c>
      <c r="E18" s="61" t="s">
        <v>406</v>
      </c>
      <c r="F18" s="133">
        <f>+VTE!K14</f>
        <v>3959344570</v>
      </c>
      <c r="G18" s="61" t="s">
        <v>408</v>
      </c>
      <c r="H18" s="132" t="s">
        <v>409</v>
      </c>
      <c r="I18" s="61" t="s">
        <v>406</v>
      </c>
      <c r="J18" s="132">
        <f ca="1">+VTE!S14</f>
        <v>870953909</v>
      </c>
      <c r="K18" s="61" t="s">
        <v>408</v>
      </c>
      <c r="L18" s="61" t="s">
        <v>409</v>
      </c>
      <c r="M18" s="61" t="s">
        <v>408</v>
      </c>
      <c r="N18" s="61" t="s">
        <v>409</v>
      </c>
      <c r="O18" s="61" t="s">
        <v>408</v>
      </c>
      <c r="P18" s="61" t="s">
        <v>435</v>
      </c>
    </row>
    <row r="19" spans="1:16" s="30" customFormat="1" ht="322.5" customHeight="1" x14ac:dyDescent="0.25">
      <c r="A19" s="176"/>
      <c r="B19" s="211" t="s">
        <v>403</v>
      </c>
      <c r="C19" s="212" t="s">
        <v>408</v>
      </c>
      <c r="D19" s="213" t="s">
        <v>409</v>
      </c>
      <c r="E19" s="212" t="s">
        <v>406</v>
      </c>
      <c r="F19" s="213">
        <f>+VTE!K17</f>
        <v>423037416</v>
      </c>
      <c r="G19" s="212" t="s">
        <v>408</v>
      </c>
      <c r="H19" s="177" t="s">
        <v>409</v>
      </c>
      <c r="I19" s="212" t="s">
        <v>425</v>
      </c>
      <c r="J19" s="217" t="s">
        <v>489</v>
      </c>
      <c r="K19" s="212" t="s">
        <v>408</v>
      </c>
      <c r="L19" s="212" t="s">
        <v>409</v>
      </c>
      <c r="M19" s="212" t="s">
        <v>408</v>
      </c>
      <c r="N19" s="212" t="s">
        <v>409</v>
      </c>
      <c r="O19" s="212" t="s">
        <v>408</v>
      </c>
      <c r="P19" s="212" t="s">
        <v>435</v>
      </c>
    </row>
    <row r="20" spans="1:16" ht="24.95" customHeight="1" x14ac:dyDescent="0.2">
      <c r="A20" s="89" t="s">
        <v>76</v>
      </c>
      <c r="B20" s="62" t="s">
        <v>55</v>
      </c>
      <c r="C20" s="63"/>
      <c r="D20" s="63"/>
      <c r="E20" s="63"/>
      <c r="F20" s="63"/>
      <c r="G20" s="63"/>
      <c r="H20" s="63"/>
      <c r="I20" s="178"/>
      <c r="J20" s="178"/>
      <c r="K20" s="63"/>
      <c r="L20" s="63"/>
      <c r="M20" s="63"/>
      <c r="N20" s="63"/>
      <c r="O20" s="63"/>
      <c r="P20" s="63"/>
    </row>
    <row r="21" spans="1:16" ht="409.5" customHeight="1" x14ac:dyDescent="0.2">
      <c r="A21" s="90"/>
      <c r="B21" s="121" t="s">
        <v>437</v>
      </c>
      <c r="C21" s="106" t="s">
        <v>406</v>
      </c>
      <c r="D21" s="224" t="s">
        <v>464</v>
      </c>
      <c r="E21" s="106" t="s">
        <v>406</v>
      </c>
      <c r="F21" s="224" t="s">
        <v>470</v>
      </c>
      <c r="G21" s="106" t="s">
        <v>406</v>
      </c>
      <c r="H21" s="224" t="s">
        <v>475</v>
      </c>
      <c r="I21" s="179" t="s">
        <v>406</v>
      </c>
      <c r="J21" s="224" t="s">
        <v>452</v>
      </c>
      <c r="K21" s="51" t="s">
        <v>406</v>
      </c>
      <c r="L21" s="57" t="s">
        <v>444</v>
      </c>
      <c r="M21" s="51" t="s">
        <v>406</v>
      </c>
      <c r="N21" s="57" t="s">
        <v>455</v>
      </c>
      <c r="O21" s="51" t="s">
        <v>406</v>
      </c>
      <c r="P21" s="57" t="s">
        <v>457</v>
      </c>
    </row>
    <row r="22" spans="1:16" ht="409.6" customHeight="1" x14ac:dyDescent="0.2">
      <c r="A22" s="91"/>
      <c r="B22" s="121" t="s">
        <v>436</v>
      </c>
      <c r="C22" s="106" t="s">
        <v>406</v>
      </c>
      <c r="D22" s="224" t="s">
        <v>466</v>
      </c>
      <c r="E22" s="106" t="s">
        <v>425</v>
      </c>
      <c r="F22" s="224" t="s">
        <v>471</v>
      </c>
      <c r="G22" s="106" t="s">
        <v>406</v>
      </c>
      <c r="H22" s="224" t="s">
        <v>490</v>
      </c>
      <c r="I22" s="179" t="s">
        <v>406</v>
      </c>
      <c r="J22" s="224" t="s">
        <v>451</v>
      </c>
      <c r="K22" s="51" t="s">
        <v>425</v>
      </c>
      <c r="L22" s="57" t="s">
        <v>454</v>
      </c>
      <c r="M22" s="51"/>
      <c r="N22" s="57" t="s">
        <v>447</v>
      </c>
      <c r="O22" s="51" t="s">
        <v>425</v>
      </c>
      <c r="P22" s="57" t="s">
        <v>458</v>
      </c>
    </row>
    <row r="23" spans="1:16" ht="311.25" customHeight="1" x14ac:dyDescent="0.2">
      <c r="A23" s="92"/>
      <c r="B23" s="121" t="s">
        <v>438</v>
      </c>
      <c r="C23" s="106" t="s">
        <v>406</v>
      </c>
      <c r="D23" s="224" t="s">
        <v>465</v>
      </c>
      <c r="E23" s="106" t="s">
        <v>425</v>
      </c>
      <c r="F23" s="224" t="s">
        <v>491</v>
      </c>
      <c r="G23" s="106" t="s">
        <v>406</v>
      </c>
      <c r="H23" s="224" t="s">
        <v>476</v>
      </c>
      <c r="I23" s="179" t="s">
        <v>406</v>
      </c>
      <c r="J23" s="224" t="s">
        <v>453</v>
      </c>
      <c r="K23" s="51" t="s">
        <v>406</v>
      </c>
      <c r="L23" s="224" t="s">
        <v>445</v>
      </c>
      <c r="M23" s="51" t="s">
        <v>425</v>
      </c>
      <c r="N23" s="57" t="s">
        <v>456</v>
      </c>
      <c r="O23" s="51" t="s">
        <v>425</v>
      </c>
      <c r="P23" s="57" t="s">
        <v>459</v>
      </c>
    </row>
    <row r="24" spans="1:16" ht="198.75" customHeight="1" x14ac:dyDescent="0.2">
      <c r="A24" s="64"/>
      <c r="B24" s="121" t="s">
        <v>439</v>
      </c>
      <c r="C24" s="106" t="s">
        <v>406</v>
      </c>
      <c r="D24" s="224" t="s">
        <v>467</v>
      </c>
      <c r="E24" s="106" t="s">
        <v>425</v>
      </c>
      <c r="F24" s="224" t="s">
        <v>480</v>
      </c>
      <c r="G24" s="106" t="s">
        <v>406</v>
      </c>
      <c r="H24" s="224" t="s">
        <v>474</v>
      </c>
      <c r="I24" s="179" t="s">
        <v>406</v>
      </c>
      <c r="J24" s="224" t="s">
        <v>443</v>
      </c>
      <c r="K24" s="51" t="s">
        <v>406</v>
      </c>
      <c r="L24" s="57" t="s">
        <v>446</v>
      </c>
      <c r="M24" s="51" t="s">
        <v>406</v>
      </c>
      <c r="N24" s="57" t="s">
        <v>448</v>
      </c>
      <c r="O24" s="51" t="s">
        <v>406</v>
      </c>
      <c r="P24" s="57" t="s">
        <v>449</v>
      </c>
    </row>
    <row r="25" spans="1:16" ht="24.95" customHeight="1" x14ac:dyDescent="0.2">
      <c r="A25" s="53" t="s">
        <v>56</v>
      </c>
      <c r="B25" s="62" t="s">
        <v>57</v>
      </c>
      <c r="C25" s="63"/>
      <c r="D25" s="63"/>
      <c r="E25" s="63"/>
      <c r="F25" s="63"/>
      <c r="G25" s="63"/>
      <c r="H25" s="63"/>
      <c r="I25" s="178"/>
      <c r="J25" s="178"/>
      <c r="K25" s="63"/>
      <c r="L25" s="63"/>
      <c r="M25" s="63"/>
      <c r="N25" s="63"/>
      <c r="O25" s="63"/>
      <c r="P25" s="63"/>
    </row>
    <row r="26" spans="1:16" ht="48.75" customHeight="1" x14ac:dyDescent="0.2">
      <c r="A26" s="56"/>
      <c r="B26" s="65" t="s">
        <v>58</v>
      </c>
      <c r="C26" s="51"/>
      <c r="D26" s="52"/>
      <c r="E26" s="51"/>
      <c r="F26" s="52"/>
      <c r="G26" s="51"/>
      <c r="H26" s="52"/>
      <c r="I26" s="180"/>
      <c r="J26" s="180"/>
      <c r="K26" s="51"/>
      <c r="L26" s="52"/>
      <c r="M26" s="51"/>
      <c r="N26" s="52"/>
      <c r="O26" s="51"/>
      <c r="P26" s="52"/>
    </row>
    <row r="27" spans="1:16" ht="13.5" thickBot="1" x14ac:dyDescent="0.25">
      <c r="A27" s="36"/>
      <c r="B27" s="36"/>
      <c r="C27" s="36"/>
      <c r="D27" s="36"/>
      <c r="E27" s="36"/>
      <c r="F27" s="36"/>
      <c r="G27" s="36"/>
      <c r="H27" s="36"/>
      <c r="I27" s="36"/>
      <c r="J27" s="36"/>
      <c r="K27" s="36"/>
      <c r="L27" s="36"/>
      <c r="M27" s="36"/>
      <c r="N27" s="36"/>
      <c r="O27" s="36"/>
      <c r="P27" s="36"/>
    </row>
    <row r="28" spans="1:16" s="37" customFormat="1" ht="19.5" customHeight="1" thickBot="1" x14ac:dyDescent="0.3">
      <c r="A28" s="269" t="s">
        <v>34</v>
      </c>
      <c r="B28" s="270"/>
      <c r="C28" s="256" t="s">
        <v>85</v>
      </c>
      <c r="D28" s="257"/>
      <c r="E28" s="256" t="s">
        <v>86</v>
      </c>
      <c r="F28" s="257"/>
      <c r="G28" s="256" t="s">
        <v>85</v>
      </c>
      <c r="H28" s="257"/>
      <c r="I28" s="280" t="s">
        <v>460</v>
      </c>
      <c r="J28" s="281"/>
      <c r="K28" s="278" t="s">
        <v>488</v>
      </c>
      <c r="L28" s="279"/>
      <c r="M28" s="280" t="s">
        <v>494</v>
      </c>
      <c r="N28" s="281"/>
      <c r="O28" s="278" t="s">
        <v>488</v>
      </c>
      <c r="P28" s="279"/>
    </row>
    <row r="29" spans="1:16" x14ac:dyDescent="0.2">
      <c r="D29" s="39"/>
    </row>
    <row r="30" spans="1:16" s="43" customFormat="1" ht="15.75" hidden="1" x14ac:dyDescent="0.25">
      <c r="A30" s="66"/>
      <c r="B30" s="67" t="s">
        <v>59</v>
      </c>
      <c r="C30" s="37"/>
      <c r="D30" s="68">
        <f>+D26</f>
        <v>0</v>
      </c>
      <c r="E30" s="66"/>
      <c r="F30" s="68">
        <f>+F26</f>
        <v>0</v>
      </c>
      <c r="G30" s="66"/>
      <c r="H30" s="68">
        <f>+H26</f>
        <v>0</v>
      </c>
      <c r="I30" s="68"/>
      <c r="J30" s="68">
        <f>+J26</f>
        <v>0</v>
      </c>
      <c r="K30" s="68"/>
      <c r="L30" s="68">
        <f>+L26</f>
        <v>0</v>
      </c>
      <c r="M30" s="68"/>
      <c r="N30" s="68">
        <f>+N26</f>
        <v>0</v>
      </c>
      <c r="O30" s="68"/>
      <c r="P30" s="68">
        <f>+P26</f>
        <v>0</v>
      </c>
    </row>
    <row r="31" spans="1:16" s="43" customFormat="1" ht="15.75" hidden="1" x14ac:dyDescent="0.25">
      <c r="A31" s="66"/>
      <c r="B31" s="67" t="s">
        <v>60</v>
      </c>
      <c r="C31" s="37"/>
      <c r="D31" s="70" t="e">
        <f>+ROUND(IF(D30&lt;=VLOOKUP($B$50,formula,2,FALSE),800*(1-((VLOOKUP($B$50,formula,2,FALSE)-D30)/VLOOKUP($B$50,formula,2,FALSE))),800*(1-2*(ABS(VLOOKUP($B$50,formula,2,FALSE)-D30)/VLOOKUP($B$50,formula,2,FALSE)))),3)</f>
        <v>#DIV/0!</v>
      </c>
      <c r="E31" s="70"/>
      <c r="F31" s="70" t="e">
        <f>+ROUND(IF(F30&lt;=VLOOKUP($B$50,formula,2,FALSE),800*(1-((VLOOKUP($B$50,formula,2,FALSE)-F30)/VLOOKUP($B$50,formula,2,FALSE))),800*(1-2*(ABS(VLOOKUP($B$50,formula,2,FALSE)-F30)/VLOOKUP($B$50,formula,2,FALSE)))),3)</f>
        <v>#DIV/0!</v>
      </c>
      <c r="G31" s="70"/>
      <c r="H31" s="70" t="e">
        <f>+ROUND(IF(H30&lt;=VLOOKUP($B$50,formula,2,FALSE),800*(1-((VLOOKUP($B$50,formula,2,FALSE)-H30)/VLOOKUP($B$50,formula,2,FALSE))),800*(1-2*(ABS(VLOOKUP($B$50,formula,2,FALSE)-H30)/VLOOKUP($B$50,formula,2,FALSE)))),3)</f>
        <v>#DIV/0!</v>
      </c>
      <c r="I31" s="70"/>
      <c r="J31" s="70" t="e">
        <f>+ROUND(IF(J30&lt;=VLOOKUP($B$50,formula,2,FALSE),800*(1-((VLOOKUP($B$50,formula,2,FALSE)-J30)/VLOOKUP($B$50,formula,2,FALSE))),800*(1-2*(ABS(VLOOKUP($B$50,formula,2,FALSE)-J30)/VLOOKUP($B$50,formula,2,FALSE)))),3)</f>
        <v>#DIV/0!</v>
      </c>
      <c r="K31" s="70"/>
      <c r="L31" s="70" t="e">
        <f>+ROUND(IF(L30&lt;=VLOOKUP($B$50,formula,2,FALSE),800*(1-((VLOOKUP($B$50,formula,2,FALSE)-L30)/VLOOKUP($B$50,formula,2,FALSE))),800*(1-2*(ABS(VLOOKUP($B$50,formula,2,FALSE)-L30)/VLOOKUP($B$50,formula,2,FALSE)))),3)</f>
        <v>#DIV/0!</v>
      </c>
      <c r="M31" s="70"/>
      <c r="N31" s="70" t="e">
        <f>+ROUND(IF(N30&lt;=VLOOKUP($B$50,formula,2,FALSE),800*(1-((VLOOKUP($B$50,formula,2,FALSE)-N30)/VLOOKUP($B$50,formula,2,FALSE))),800*(1-2*(ABS(VLOOKUP($B$50,formula,2,FALSE)-N30)/VLOOKUP($B$50,formula,2,FALSE)))),3)</f>
        <v>#DIV/0!</v>
      </c>
      <c r="O31" s="70"/>
      <c r="P31" s="70" t="e">
        <f>+ROUND(IF(P30&lt;=VLOOKUP($B$50,formula,2,FALSE),800*(1-((VLOOKUP($B$50,formula,2,FALSE)-P30)/VLOOKUP($B$50,formula,2,FALSE))),800*(1-2*(ABS(VLOOKUP($B$50,formula,2,FALSE)-P30)/VLOOKUP($B$50,formula,2,FALSE)))),3)</f>
        <v>#DIV/0!</v>
      </c>
    </row>
    <row r="32" spans="1:16" s="43" customFormat="1" ht="15.75" hidden="1" x14ac:dyDescent="0.25">
      <c r="A32" s="66"/>
      <c r="B32" s="67" t="s">
        <v>484</v>
      </c>
      <c r="C32" s="37"/>
      <c r="D32" s="66">
        <f>+'CALIFICACION PERSONAL'!D16</f>
        <v>200</v>
      </c>
      <c r="E32" s="66"/>
      <c r="F32" s="66">
        <f>+'CALIFICACION PERSONAL'!G16</f>
        <v>200</v>
      </c>
      <c r="G32" s="66"/>
      <c r="H32" s="66">
        <f>+'CALIFICACION PERSONAL'!J16</f>
        <v>200</v>
      </c>
      <c r="I32" s="66"/>
      <c r="J32" s="66">
        <f>+'CALIFICACION PERSONAL'!M16</f>
        <v>200</v>
      </c>
      <c r="K32" s="66"/>
      <c r="L32" s="66">
        <f>+'CALIFICACION PERSONAL'!P16</f>
        <v>200</v>
      </c>
      <c r="M32" s="66"/>
      <c r="N32" s="66" t="str">
        <f>+'CALIFICACION PERSONAL'!S16</f>
        <v>RECHAZADA</v>
      </c>
      <c r="O32" s="66"/>
      <c r="P32" s="66">
        <f>+'CALIFICACION PERSONAL'!V16</f>
        <v>200</v>
      </c>
    </row>
    <row r="33" spans="1:16" s="43" customFormat="1" ht="15.75" hidden="1" x14ac:dyDescent="0.25">
      <c r="A33" s="66"/>
      <c r="B33" s="67" t="s">
        <v>61</v>
      </c>
      <c r="C33" s="37"/>
      <c r="D33" s="71" t="e">
        <f>SUM(D31:D32)</f>
        <v>#DIV/0!</v>
      </c>
      <c r="E33" s="66"/>
      <c r="F33" s="71" t="e">
        <f>SUM(F31:F32)</f>
        <v>#DIV/0!</v>
      </c>
      <c r="G33" s="66"/>
      <c r="H33" s="71" t="e">
        <f>SUM(H31:H32)</f>
        <v>#DIV/0!</v>
      </c>
      <c r="I33" s="71"/>
      <c r="J33" s="71" t="e">
        <f>SUM(J31:J32)</f>
        <v>#DIV/0!</v>
      </c>
      <c r="K33" s="66"/>
      <c r="L33" s="71" t="e">
        <f>SUM(L31:L32)</f>
        <v>#DIV/0!</v>
      </c>
      <c r="M33" s="66"/>
      <c r="N33" s="71" t="e">
        <f>SUM(N31:N32)</f>
        <v>#DIV/0!</v>
      </c>
      <c r="O33" s="66"/>
      <c r="P33" s="71" t="e">
        <f>SUM(P31:P32)</f>
        <v>#DIV/0!</v>
      </c>
    </row>
    <row r="34" spans="1:16" s="43" customFormat="1" ht="18" hidden="1" x14ac:dyDescent="0.25">
      <c r="A34" s="66"/>
      <c r="B34" s="67" t="s">
        <v>62</v>
      </c>
      <c r="C34" s="72"/>
      <c r="D34" s="73"/>
      <c r="E34" s="73"/>
      <c r="F34" s="73"/>
      <c r="G34" s="73"/>
      <c r="H34" s="73"/>
      <c r="I34" s="73"/>
      <c r="J34" s="73"/>
      <c r="K34" s="73"/>
      <c r="L34" s="73"/>
      <c r="M34" s="73"/>
      <c r="N34" s="73"/>
      <c r="O34" s="73"/>
      <c r="P34" s="73"/>
    </row>
    <row r="35" spans="1:16" s="43" customFormat="1" ht="15.75" hidden="1" x14ac:dyDescent="0.25">
      <c r="A35" s="66"/>
      <c r="B35" s="67"/>
      <c r="C35" s="41"/>
      <c r="D35" s="74"/>
      <c r="E35" s="75"/>
      <c r="F35" s="74"/>
      <c r="G35" s="75"/>
      <c r="H35" s="74"/>
      <c r="I35" s="74"/>
      <c r="J35" s="74"/>
      <c r="K35" s="75"/>
      <c r="L35" s="74"/>
      <c r="M35" s="75"/>
      <c r="N35" s="74"/>
      <c r="O35" s="75"/>
      <c r="P35" s="74"/>
    </row>
    <row r="36" spans="1:16" s="43" customFormat="1" ht="18" hidden="1" x14ac:dyDescent="0.25">
      <c r="A36" s="56" t="s">
        <v>63</v>
      </c>
      <c r="B36" s="88">
        <v>581809276</v>
      </c>
      <c r="C36" s="41"/>
      <c r="D36" s="41"/>
      <c r="E36" s="75"/>
      <c r="F36" s="75"/>
      <c r="G36" s="75"/>
      <c r="H36" s="75"/>
      <c r="I36" s="75"/>
      <c r="J36" s="75"/>
      <c r="K36" s="75"/>
      <c r="L36" s="75"/>
      <c r="M36" s="75"/>
      <c r="N36" s="75"/>
      <c r="O36" s="75"/>
      <c r="P36" s="75"/>
    </row>
    <row r="37" spans="1:16" s="43" customFormat="1" ht="15.75" hidden="1" x14ac:dyDescent="0.25">
      <c r="A37" s="38"/>
      <c r="B37" s="77"/>
      <c r="C37" s="41"/>
      <c r="D37" s="41"/>
      <c r="E37" s="75"/>
      <c r="F37" s="75"/>
      <c r="G37" s="75"/>
      <c r="H37" s="75"/>
      <c r="I37" s="75"/>
      <c r="J37" s="75"/>
      <c r="K37" s="75"/>
      <c r="L37" s="75"/>
      <c r="M37" s="75"/>
      <c r="N37" s="75"/>
      <c r="O37" s="75"/>
      <c r="P37" s="75"/>
    </row>
    <row r="38" spans="1:16" s="43" customFormat="1" ht="18" hidden="1" x14ac:dyDescent="0.25">
      <c r="A38" s="56" t="s">
        <v>70</v>
      </c>
      <c r="B38" s="94">
        <f>+MAX(C30:P30)</f>
        <v>0</v>
      </c>
      <c r="C38" s="41"/>
      <c r="D38" s="41"/>
      <c r="E38" s="75"/>
      <c r="F38" s="75"/>
      <c r="G38" s="75"/>
      <c r="H38" s="75"/>
      <c r="I38" s="75"/>
      <c r="J38" s="75"/>
      <c r="K38" s="75"/>
      <c r="L38" s="75"/>
      <c r="M38" s="75"/>
      <c r="N38" s="75"/>
      <c r="O38" s="75"/>
      <c r="P38" s="75"/>
    </row>
    <row r="39" spans="1:16" s="43" customFormat="1" ht="15.75" hidden="1" x14ac:dyDescent="0.25">
      <c r="A39" s="38"/>
      <c r="B39" s="77"/>
      <c r="C39" s="41"/>
      <c r="D39" s="41"/>
      <c r="E39" s="75"/>
      <c r="F39" s="75"/>
      <c r="G39" s="75"/>
      <c r="H39" s="75"/>
      <c r="I39" s="75"/>
      <c r="J39" s="75"/>
      <c r="K39" s="75"/>
      <c r="L39" s="75"/>
      <c r="M39" s="75"/>
      <c r="N39" s="75"/>
      <c r="O39" s="75"/>
      <c r="P39" s="75"/>
    </row>
    <row r="40" spans="1:16" s="43" customFormat="1" ht="15.75" hidden="1" x14ac:dyDescent="0.25">
      <c r="A40" s="56" t="s">
        <v>64</v>
      </c>
      <c r="B40" s="78" t="s">
        <v>65</v>
      </c>
      <c r="C40" s="41"/>
      <c r="D40" s="69"/>
      <c r="E40" s="75"/>
      <c r="F40" s="75"/>
      <c r="G40" s="75"/>
      <c r="H40" s="75"/>
      <c r="I40" s="75"/>
      <c r="J40" s="75"/>
      <c r="K40" s="75"/>
      <c r="L40" s="75"/>
      <c r="M40" s="75"/>
      <c r="N40" s="75"/>
      <c r="O40" s="75"/>
      <c r="P40" s="75"/>
    </row>
    <row r="41" spans="1:16" s="43" customFormat="1" ht="18" hidden="1" x14ac:dyDescent="0.25">
      <c r="A41" s="56">
        <v>1</v>
      </c>
      <c r="B41" s="79">
        <f>+AVERAGE(D30:P30)</f>
        <v>0</v>
      </c>
      <c r="C41" s="41"/>
      <c r="D41" s="41"/>
      <c r="E41" s="75"/>
      <c r="F41" s="75"/>
      <c r="G41" s="75"/>
      <c r="H41" s="75"/>
      <c r="I41" s="75"/>
      <c r="J41" s="75"/>
      <c r="K41" s="75"/>
      <c r="L41" s="75"/>
      <c r="M41" s="75"/>
      <c r="N41" s="75"/>
      <c r="O41" s="75"/>
      <c r="P41" s="75"/>
    </row>
    <row r="42" spans="1:16" s="43" customFormat="1" ht="18" hidden="1" x14ac:dyDescent="0.25">
      <c r="A42" s="56">
        <v>2</v>
      </c>
      <c r="B42" s="79">
        <f>+(B41+B38)/2</f>
        <v>0</v>
      </c>
      <c r="C42" s="41"/>
      <c r="D42" s="41"/>
      <c r="E42" s="75"/>
      <c r="F42" s="75"/>
      <c r="G42" s="75"/>
      <c r="H42" s="75"/>
      <c r="I42" s="75"/>
      <c r="J42" s="75"/>
      <c r="K42" s="75"/>
      <c r="L42" s="75"/>
      <c r="M42" s="75"/>
      <c r="N42" s="75"/>
      <c r="O42" s="75"/>
      <c r="P42" s="75"/>
    </row>
    <row r="43" spans="1:16" s="43" customFormat="1" ht="18" hidden="1" x14ac:dyDescent="0.25">
      <c r="A43" s="56">
        <v>3</v>
      </c>
      <c r="B43" s="79" t="e">
        <f>+GEOMEAN(D30:P30,B36)</f>
        <v>#NUM!</v>
      </c>
      <c r="C43" s="75"/>
      <c r="D43" s="41"/>
      <c r="E43" s="41"/>
      <c r="F43" s="41"/>
      <c r="G43" s="41"/>
      <c r="H43" s="41"/>
      <c r="I43" s="41"/>
      <c r="J43" s="41"/>
      <c r="K43" s="41"/>
      <c r="L43" s="41"/>
      <c r="M43" s="41"/>
      <c r="N43" s="41"/>
      <c r="O43" s="41"/>
      <c r="P43" s="41"/>
    </row>
    <row r="44" spans="1:16" s="43" customFormat="1" ht="15.75" hidden="1" x14ac:dyDescent="0.25">
      <c r="A44" s="227"/>
      <c r="B44" s="77"/>
      <c r="C44" s="75"/>
      <c r="D44" s="41"/>
      <c r="E44" s="41"/>
      <c r="F44" s="41"/>
      <c r="G44" s="41"/>
      <c r="H44" s="41"/>
      <c r="I44" s="41"/>
      <c r="J44" s="41"/>
      <c r="K44" s="41"/>
      <c r="L44" s="41"/>
      <c r="M44" s="41"/>
      <c r="N44" s="41"/>
      <c r="O44" s="41"/>
      <c r="P44" s="41"/>
    </row>
    <row r="45" spans="1:16" s="43" customFormat="1" ht="18" hidden="1" x14ac:dyDescent="0.25">
      <c r="A45" s="56" t="s">
        <v>66</v>
      </c>
      <c r="B45" s="80">
        <f>+COUNT(C30:P30)</f>
        <v>7</v>
      </c>
      <c r="C45" s="75"/>
      <c r="D45" s="41"/>
      <c r="E45" s="41"/>
      <c r="F45" s="75"/>
      <c r="G45" s="75"/>
      <c r="H45" s="75"/>
      <c r="I45" s="75"/>
      <c r="J45" s="75"/>
      <c r="K45" s="75"/>
      <c r="L45" s="75"/>
      <c r="M45" s="75"/>
      <c r="N45" s="75"/>
      <c r="O45" s="75"/>
      <c r="P45" s="75"/>
    </row>
    <row r="46" spans="1:16" s="43" customFormat="1" ht="18" hidden="1" x14ac:dyDescent="0.25">
      <c r="A46" s="56" t="s">
        <v>67</v>
      </c>
      <c r="B46" s="81">
        <f>+IF(AND(1&lt;=B45,B45&lt;=3),1,IF(AND(4&lt;=B45,B45&lt;=6),2,IF(AND(7&lt;=B45,B45&lt;=10),3,"NO APLICA")))</f>
        <v>3</v>
      </c>
      <c r="C46" s="75"/>
      <c r="D46" s="41"/>
      <c r="E46" s="41"/>
      <c r="F46" s="75"/>
      <c r="G46" s="75"/>
      <c r="H46" s="75"/>
      <c r="I46" s="75"/>
      <c r="J46" s="75"/>
      <c r="K46" s="75"/>
      <c r="L46" s="75"/>
      <c r="M46" s="75"/>
      <c r="N46" s="75"/>
      <c r="O46" s="75"/>
      <c r="P46" s="75"/>
    </row>
    <row r="47" spans="1:16" s="43" customFormat="1" ht="12.75" hidden="1" customHeight="1" x14ac:dyDescent="0.25">
      <c r="A47" s="38"/>
      <c r="B47" s="82"/>
      <c r="C47" s="75"/>
      <c r="D47" s="41"/>
      <c r="E47" s="41"/>
      <c r="F47" s="75"/>
      <c r="G47" s="75"/>
      <c r="H47" s="75"/>
      <c r="I47" s="75"/>
      <c r="J47" s="75"/>
      <c r="K47" s="75"/>
      <c r="L47" s="75"/>
      <c r="M47" s="75"/>
      <c r="N47" s="75"/>
      <c r="O47" s="75"/>
      <c r="P47" s="75"/>
    </row>
    <row r="48" spans="1:16" s="43" customFormat="1" ht="18" hidden="1" x14ac:dyDescent="0.25">
      <c r="A48" s="56" t="s">
        <v>68</v>
      </c>
      <c r="B48" s="83">
        <v>3374.29</v>
      </c>
      <c r="C48" s="75"/>
      <c r="D48" s="41"/>
      <c r="E48" s="41"/>
      <c r="F48" s="75"/>
      <c r="G48" s="75"/>
      <c r="H48" s="75"/>
      <c r="I48" s="75"/>
      <c r="J48" s="75"/>
      <c r="K48" s="75"/>
      <c r="L48" s="75"/>
      <c r="M48" s="75"/>
      <c r="N48" s="75"/>
      <c r="O48" s="75"/>
      <c r="P48" s="75"/>
    </row>
    <row r="49" spans="1:16" s="43" customFormat="1" ht="18" hidden="1" x14ac:dyDescent="0.25">
      <c r="A49" s="56" t="s">
        <v>69</v>
      </c>
      <c r="B49" s="84">
        <f>+MOD(B48,INT(B48))</f>
        <v>0.28999999999996362</v>
      </c>
      <c r="C49" s="75"/>
      <c r="D49" s="41"/>
      <c r="E49" s="41"/>
      <c r="F49" s="75"/>
      <c r="G49" s="75"/>
      <c r="H49" s="75"/>
      <c r="I49" s="75"/>
      <c r="J49" s="75"/>
      <c r="K49" s="75"/>
      <c r="L49" s="75"/>
      <c r="M49" s="75"/>
      <c r="N49" s="75"/>
      <c r="O49" s="75"/>
      <c r="P49" s="75"/>
    </row>
    <row r="50" spans="1:16" s="43" customFormat="1" ht="32.25" hidden="1" customHeight="1" x14ac:dyDescent="0.25">
      <c r="A50" s="56" t="s">
        <v>64</v>
      </c>
      <c r="B50" s="93">
        <f>+IF(AND(0&lt;=B49,B49&lt;=0.33),1,IF(AND(0.34&lt;=B49,B49&lt;=0.66),2,IF(AND(0.67&lt;=B49,B49&lt;=0.99),3,"NO APLICA")))</f>
        <v>1</v>
      </c>
      <c r="C50" s="75"/>
      <c r="D50" s="41"/>
      <c r="E50" s="41"/>
      <c r="F50" s="75"/>
      <c r="G50" s="75"/>
      <c r="H50" s="75"/>
      <c r="I50" s="75"/>
      <c r="J50" s="75"/>
      <c r="K50" s="75"/>
      <c r="L50" s="75"/>
      <c r="M50" s="75"/>
      <c r="N50" s="75"/>
      <c r="O50" s="75"/>
      <c r="P50" s="75"/>
    </row>
    <row r="51" spans="1:16" x14ac:dyDescent="0.2">
      <c r="D51" s="39"/>
    </row>
    <row r="52" spans="1:16" ht="12.75" customHeight="1" x14ac:dyDescent="0.2">
      <c r="C52" s="39"/>
      <c r="E52" s="40"/>
      <c r="G52" s="40"/>
      <c r="K52" s="40"/>
      <c r="M52" s="40"/>
      <c r="O52" s="40"/>
    </row>
    <row r="53" spans="1:16" ht="15.75" x14ac:dyDescent="0.2">
      <c r="B53" s="32" t="s">
        <v>35</v>
      </c>
      <c r="C53" s="39"/>
      <c r="E53" s="40"/>
      <c r="G53" s="40"/>
      <c r="K53" s="40"/>
      <c r="M53" s="40"/>
      <c r="O53" s="40"/>
    </row>
    <row r="54" spans="1:16" x14ac:dyDescent="0.2">
      <c r="C54" s="39"/>
      <c r="E54" s="40"/>
      <c r="G54" s="40"/>
      <c r="K54" s="40"/>
      <c r="M54" s="40"/>
      <c r="O54" s="40"/>
    </row>
    <row r="55" spans="1:16" x14ac:dyDescent="0.2">
      <c r="C55" s="39"/>
      <c r="E55" s="40"/>
      <c r="G55" s="40"/>
      <c r="K55" s="40"/>
      <c r="M55" s="40"/>
      <c r="O55" s="40"/>
    </row>
    <row r="56" spans="1:16" x14ac:dyDescent="0.2">
      <c r="C56" s="39"/>
      <c r="E56" s="40"/>
      <c r="G56" s="40"/>
      <c r="K56" s="40"/>
      <c r="M56" s="40"/>
      <c r="O56" s="40"/>
    </row>
    <row r="57" spans="1:16" ht="15.75" x14ac:dyDescent="0.2">
      <c r="B57" s="41"/>
      <c r="E57" s="40"/>
      <c r="G57" s="40"/>
      <c r="K57" s="40"/>
      <c r="M57" s="40"/>
      <c r="O57" s="40"/>
    </row>
    <row r="58" spans="1:16" ht="15.75" x14ac:dyDescent="0.2">
      <c r="B58" s="42" t="s">
        <v>36</v>
      </c>
      <c r="C58" s="39"/>
      <c r="E58" s="40"/>
      <c r="G58" s="40"/>
      <c r="K58" s="40"/>
      <c r="M58" s="40"/>
      <c r="O58" s="40"/>
    </row>
    <row r="59" spans="1:16" ht="15.75" x14ac:dyDescent="0.25">
      <c r="B59" s="43" t="s">
        <v>485</v>
      </c>
      <c r="C59" s="39"/>
      <c r="E59" s="40"/>
      <c r="G59" s="40"/>
      <c r="K59" s="40"/>
      <c r="M59" s="40"/>
      <c r="O59" s="40"/>
    </row>
    <row r="60" spans="1:16" ht="15.75" x14ac:dyDescent="0.25">
      <c r="B60" s="43"/>
      <c r="C60" s="39"/>
      <c r="E60" s="40"/>
      <c r="G60" s="40"/>
      <c r="K60" s="40"/>
      <c r="M60" s="40"/>
      <c r="O60" s="40"/>
    </row>
    <row r="61" spans="1:16" ht="15.75" x14ac:dyDescent="0.25">
      <c r="B61" s="43"/>
      <c r="C61" s="39"/>
      <c r="E61" s="40"/>
      <c r="G61" s="40"/>
      <c r="K61" s="40"/>
      <c r="M61" s="40"/>
      <c r="O61" s="40"/>
    </row>
    <row r="62" spans="1:16" ht="15.75" x14ac:dyDescent="0.25">
      <c r="B62" s="43"/>
      <c r="C62" s="39"/>
      <c r="E62" s="40"/>
      <c r="G62" s="40"/>
      <c r="K62" s="40"/>
      <c r="M62" s="40"/>
      <c r="O62" s="40"/>
    </row>
    <row r="63" spans="1:16" ht="15.75" x14ac:dyDescent="0.25">
      <c r="B63" s="43"/>
      <c r="C63" s="39"/>
      <c r="E63" s="40"/>
      <c r="G63" s="40"/>
      <c r="K63" s="40"/>
      <c r="M63" s="40"/>
      <c r="O63" s="40"/>
    </row>
    <row r="64" spans="1:16" ht="15.75" x14ac:dyDescent="0.2">
      <c r="B64" s="42" t="s">
        <v>486</v>
      </c>
      <c r="C64" s="39"/>
      <c r="E64" s="40"/>
      <c r="G64" s="40"/>
      <c r="K64" s="40"/>
      <c r="M64" s="40"/>
      <c r="O64" s="40"/>
    </row>
    <row r="65" spans="1:28" ht="15.75" x14ac:dyDescent="0.25">
      <c r="B65" s="43" t="s">
        <v>485</v>
      </c>
      <c r="C65" s="39"/>
      <c r="E65" s="40"/>
      <c r="G65" s="40"/>
      <c r="K65" s="40"/>
      <c r="M65" s="40"/>
      <c r="O65" s="40"/>
    </row>
    <row r="66" spans="1:28" x14ac:dyDescent="0.2">
      <c r="C66" s="39"/>
      <c r="E66" s="40"/>
      <c r="G66" s="40"/>
      <c r="K66" s="40"/>
      <c r="M66" s="40"/>
      <c r="O66" s="40"/>
    </row>
    <row r="67" spans="1:28" x14ac:dyDescent="0.2">
      <c r="C67" s="39"/>
      <c r="E67" s="40"/>
      <c r="G67" s="40"/>
      <c r="K67" s="40"/>
      <c r="M67" s="40"/>
      <c r="O67" s="40"/>
    </row>
    <row r="68" spans="1:28" x14ac:dyDescent="0.2">
      <c r="C68" s="39"/>
      <c r="E68" s="40"/>
      <c r="G68" s="40"/>
      <c r="K68" s="40"/>
      <c r="M68" s="40"/>
      <c r="O68" s="40"/>
    </row>
    <row r="69" spans="1:28" x14ac:dyDescent="0.2">
      <c r="C69" s="39"/>
      <c r="E69" s="40"/>
      <c r="G69" s="40"/>
      <c r="K69" s="40"/>
      <c r="M69" s="40"/>
      <c r="O69" s="40"/>
    </row>
    <row r="70" spans="1:28" s="103" customFormat="1" ht="15.75" x14ac:dyDescent="0.2">
      <c r="A70" s="110"/>
      <c r="B70" s="42" t="s">
        <v>487</v>
      </c>
      <c r="C70" s="66"/>
      <c r="D70" s="111"/>
      <c r="E70" s="39"/>
      <c r="F70" s="39"/>
      <c r="G70" s="39"/>
      <c r="H70" s="39"/>
      <c r="I70" s="39"/>
      <c r="J70" s="39"/>
      <c r="K70" s="39"/>
      <c r="L70" s="39"/>
      <c r="M70" s="39"/>
      <c r="N70" s="39"/>
      <c r="O70" s="39"/>
      <c r="P70" s="39"/>
      <c r="Q70" s="111"/>
      <c r="R70" s="39"/>
      <c r="S70" s="39"/>
      <c r="T70" s="39"/>
      <c r="U70" s="39"/>
      <c r="V70" s="39"/>
      <c r="W70" s="39"/>
      <c r="X70" s="39"/>
      <c r="Y70" s="39"/>
      <c r="Z70" s="39"/>
      <c r="AA70" s="39"/>
      <c r="AB70" s="39"/>
    </row>
    <row r="71" spans="1:28" s="103" customFormat="1" ht="15.75" x14ac:dyDescent="0.25">
      <c r="A71" s="76"/>
      <c r="B71" s="43" t="s">
        <v>485</v>
      </c>
      <c r="C71" s="66"/>
      <c r="D71" s="111"/>
      <c r="E71" s="39"/>
      <c r="F71" s="39"/>
      <c r="G71" s="39"/>
      <c r="H71" s="39"/>
      <c r="I71" s="39"/>
      <c r="J71" s="39"/>
      <c r="K71" s="39"/>
      <c r="L71" s="39"/>
      <c r="M71" s="39"/>
      <c r="N71" s="39"/>
      <c r="O71" s="39"/>
      <c r="P71" s="39"/>
      <c r="Q71" s="111"/>
      <c r="R71" s="39"/>
      <c r="S71" s="39"/>
      <c r="T71" s="39"/>
      <c r="U71" s="39"/>
      <c r="V71" s="39"/>
      <c r="W71" s="39"/>
      <c r="X71" s="39"/>
      <c r="Y71" s="39"/>
      <c r="Z71" s="39"/>
      <c r="AA71" s="39"/>
      <c r="AB71" s="39"/>
    </row>
    <row r="72" spans="1:28" s="103" customFormat="1" ht="15.75" x14ac:dyDescent="0.25">
      <c r="A72" s="76"/>
      <c r="B72" s="43"/>
      <c r="C72" s="66"/>
      <c r="D72" s="111"/>
      <c r="E72" s="39"/>
      <c r="F72" s="39"/>
      <c r="G72" s="39"/>
      <c r="H72" s="39"/>
      <c r="I72" s="39"/>
      <c r="J72" s="39"/>
      <c r="K72" s="39"/>
      <c r="L72" s="39"/>
      <c r="M72" s="39"/>
      <c r="N72" s="39"/>
      <c r="O72" s="39"/>
      <c r="P72" s="39"/>
      <c r="Q72" s="111"/>
      <c r="R72" s="39"/>
      <c r="S72" s="39"/>
      <c r="T72" s="39"/>
      <c r="U72" s="39"/>
      <c r="V72" s="39"/>
      <c r="W72" s="39"/>
      <c r="X72" s="39"/>
      <c r="Y72" s="39"/>
      <c r="Z72" s="39"/>
      <c r="AA72" s="39"/>
      <c r="AB72" s="39"/>
    </row>
    <row r="73" spans="1:28" s="103" customFormat="1" ht="15.75" x14ac:dyDescent="0.25">
      <c r="A73" s="76"/>
      <c r="B73" s="43"/>
      <c r="C73" s="66"/>
      <c r="D73" s="111"/>
      <c r="E73" s="39"/>
      <c r="F73" s="39"/>
      <c r="G73" s="39"/>
      <c r="H73" s="39"/>
      <c r="I73" s="39"/>
      <c r="J73" s="39"/>
      <c r="K73" s="39"/>
      <c r="L73" s="39"/>
      <c r="M73" s="39"/>
      <c r="N73" s="39"/>
      <c r="O73" s="39"/>
      <c r="P73" s="39"/>
      <c r="Q73" s="111"/>
      <c r="R73" s="39"/>
      <c r="S73" s="39"/>
      <c r="T73" s="39"/>
      <c r="U73" s="39"/>
      <c r="V73" s="39"/>
      <c r="W73" s="39"/>
      <c r="X73" s="39"/>
      <c r="Y73" s="39"/>
      <c r="Z73" s="39"/>
      <c r="AA73" s="39"/>
      <c r="AB73" s="39"/>
    </row>
    <row r="74" spans="1:28" s="103" customFormat="1" ht="15.75" x14ac:dyDescent="0.25">
      <c r="A74" s="76"/>
      <c r="B74" s="43"/>
      <c r="C74" s="66"/>
      <c r="D74" s="111"/>
      <c r="E74" s="39"/>
      <c r="F74" s="39"/>
      <c r="G74" s="39"/>
      <c r="H74" s="39"/>
      <c r="I74" s="39"/>
      <c r="J74" s="39"/>
      <c r="K74" s="39"/>
      <c r="L74" s="39"/>
      <c r="M74" s="39"/>
      <c r="N74" s="39"/>
      <c r="O74" s="39"/>
      <c r="P74" s="39"/>
      <c r="Q74" s="111"/>
      <c r="R74" s="39"/>
      <c r="S74" s="39"/>
      <c r="T74" s="39"/>
      <c r="U74" s="39"/>
      <c r="V74" s="39"/>
      <c r="W74" s="39"/>
      <c r="X74" s="39"/>
      <c r="Y74" s="39"/>
      <c r="Z74" s="39"/>
      <c r="AA74" s="39"/>
      <c r="AB74" s="39"/>
    </row>
    <row r="75" spans="1:28" s="103" customFormat="1" ht="15.75" x14ac:dyDescent="0.25">
      <c r="A75" s="76"/>
      <c r="B75" s="43"/>
      <c r="C75" s="66"/>
      <c r="D75" s="111"/>
      <c r="E75" s="39"/>
      <c r="F75" s="39"/>
      <c r="G75" s="39"/>
      <c r="H75" s="39"/>
      <c r="I75" s="39"/>
      <c r="J75" s="39"/>
      <c r="K75" s="39"/>
      <c r="L75" s="39"/>
      <c r="M75" s="39"/>
      <c r="N75" s="39"/>
      <c r="O75" s="39"/>
      <c r="P75" s="39"/>
      <c r="Q75" s="111"/>
      <c r="R75" s="39"/>
      <c r="S75" s="39"/>
      <c r="T75" s="39"/>
      <c r="U75" s="39"/>
      <c r="V75" s="39"/>
      <c r="W75" s="39"/>
      <c r="X75" s="39"/>
      <c r="Y75" s="39"/>
      <c r="Z75" s="39"/>
      <c r="AA75" s="39"/>
      <c r="AB75" s="39"/>
    </row>
    <row r="76" spans="1:28" ht="15.75" x14ac:dyDescent="0.2">
      <c r="B76" s="42" t="s">
        <v>37</v>
      </c>
      <c r="D76" s="42"/>
      <c r="E76" s="42"/>
      <c r="F76" s="42"/>
      <c r="G76" s="42"/>
      <c r="H76" s="42"/>
      <c r="I76" s="42"/>
      <c r="J76" s="42"/>
      <c r="K76" s="42"/>
      <c r="L76" s="42"/>
      <c r="M76" s="42"/>
      <c r="N76" s="42"/>
      <c r="O76" s="42"/>
      <c r="P76" s="42"/>
    </row>
    <row r="77" spans="1:28" ht="15.75" x14ac:dyDescent="0.25">
      <c r="B77" s="43" t="s">
        <v>38</v>
      </c>
      <c r="D77" s="44"/>
      <c r="E77" s="44"/>
      <c r="F77" s="43"/>
      <c r="G77" s="44"/>
      <c r="H77" s="43"/>
      <c r="I77" s="43"/>
      <c r="J77" s="43"/>
      <c r="K77" s="44"/>
      <c r="L77" s="43"/>
      <c r="M77" s="44"/>
      <c r="N77" s="43"/>
      <c r="O77" s="44"/>
      <c r="P77" s="43"/>
    </row>
    <row r="78" spans="1:28" ht="15.75" x14ac:dyDescent="0.25">
      <c r="B78" s="43" t="s">
        <v>39</v>
      </c>
      <c r="D78" s="44"/>
      <c r="E78" s="44"/>
      <c r="F78" s="43"/>
      <c r="G78" s="44"/>
      <c r="H78" s="43"/>
      <c r="I78" s="43"/>
      <c r="J78" s="43"/>
      <c r="K78" s="44"/>
      <c r="L78" s="43"/>
      <c r="M78" s="44"/>
      <c r="N78" s="43"/>
      <c r="O78" s="44"/>
      <c r="P78" s="43"/>
    </row>
    <row r="79" spans="1:28" ht="14.25" customHeight="1" x14ac:dyDescent="0.25">
      <c r="B79" s="43"/>
      <c r="C79" s="44"/>
      <c r="D79" s="44"/>
      <c r="E79" s="43"/>
      <c r="F79" s="43"/>
      <c r="G79" s="43"/>
      <c r="H79" s="43"/>
      <c r="I79" s="43"/>
      <c r="J79" s="43"/>
      <c r="K79" s="43"/>
      <c r="L79" s="43"/>
      <c r="M79" s="43"/>
      <c r="N79" s="43"/>
      <c r="O79" s="43"/>
      <c r="P79" s="43"/>
    </row>
    <row r="84" spans="1:4" s="39" customFormat="1" x14ac:dyDescent="0.25">
      <c r="A84" s="38"/>
      <c r="C84" s="40"/>
      <c r="D84" s="40"/>
    </row>
    <row r="85" spans="1:4" s="39" customFormat="1" x14ac:dyDescent="0.25">
      <c r="A85" s="38"/>
      <c r="C85" s="40"/>
      <c r="D85" s="40"/>
    </row>
    <row r="86" spans="1:4" s="39" customFormat="1" x14ac:dyDescent="0.25">
      <c r="A86" s="38"/>
      <c r="C86" s="40"/>
      <c r="D86" s="40"/>
    </row>
    <row r="87" spans="1:4" s="39" customFormat="1" x14ac:dyDescent="0.25">
      <c r="A87" s="38"/>
      <c r="C87" s="40"/>
      <c r="D87" s="40"/>
    </row>
    <row r="88" spans="1:4" s="39" customFormat="1" x14ac:dyDescent="0.25">
      <c r="A88" s="38"/>
      <c r="C88" s="40"/>
      <c r="D88" s="40"/>
    </row>
  </sheetData>
  <mergeCells count="32">
    <mergeCell ref="I9:J9"/>
    <mergeCell ref="M9:N9"/>
    <mergeCell ref="O9:P9"/>
    <mergeCell ref="O10:P10"/>
    <mergeCell ref="O28:P28"/>
    <mergeCell ref="M10:N10"/>
    <mergeCell ref="M28:N28"/>
    <mergeCell ref="K9:L9"/>
    <mergeCell ref="K10:L10"/>
    <mergeCell ref="K28:L28"/>
    <mergeCell ref="I10:J10"/>
    <mergeCell ref="I28:J28"/>
    <mergeCell ref="E9:F9"/>
    <mergeCell ref="C10:D10"/>
    <mergeCell ref="E10:F10"/>
    <mergeCell ref="E28:F28"/>
    <mergeCell ref="G28:H28"/>
    <mergeCell ref="G9:H9"/>
    <mergeCell ref="G10:H10"/>
    <mergeCell ref="A14:A18"/>
    <mergeCell ref="A28:B28"/>
    <mergeCell ref="C28:D28"/>
    <mergeCell ref="A7:B7"/>
    <mergeCell ref="A9:A11"/>
    <mergeCell ref="B9:B10"/>
    <mergeCell ref="C9:D9"/>
    <mergeCell ref="A6:B6"/>
    <mergeCell ref="A1:B1"/>
    <mergeCell ref="A2:B2"/>
    <mergeCell ref="A3:B3"/>
    <mergeCell ref="A4:B4"/>
    <mergeCell ref="A5:B5"/>
  </mergeCells>
  <conditionalFormatting sqref="O14 C14:H14 C15:F19">
    <cfRule type="cellIs" dxfId="258" priority="582" operator="equal">
      <formula>"NO"</formula>
    </cfRule>
  </conditionalFormatting>
  <conditionalFormatting sqref="C28:D28">
    <cfRule type="cellIs" dxfId="257" priority="581" operator="equal">
      <formula>"NO HABIL"</formula>
    </cfRule>
  </conditionalFormatting>
  <conditionalFormatting sqref="H15">
    <cfRule type="cellIs" dxfId="256" priority="578" operator="equal">
      <formula>"NO"</formula>
    </cfRule>
  </conditionalFormatting>
  <conditionalFormatting sqref="C20:J20">
    <cfRule type="cellIs" dxfId="255" priority="576" operator="equal">
      <formula>"NO"</formula>
    </cfRule>
  </conditionalFormatting>
  <conditionalFormatting sqref="C26">
    <cfRule type="cellIs" dxfId="254" priority="575" operator="equal">
      <formula>"NO"</formula>
    </cfRule>
  </conditionalFormatting>
  <conditionalFormatting sqref="C25:F25">
    <cfRule type="cellIs" dxfId="253" priority="574" operator="equal">
      <formula>"NO"</formula>
    </cfRule>
  </conditionalFormatting>
  <conditionalFormatting sqref="G25:J25">
    <cfRule type="cellIs" dxfId="252" priority="572" operator="equal">
      <formula>"NO"</formula>
    </cfRule>
  </conditionalFormatting>
  <conditionalFormatting sqref="D26">
    <cfRule type="cellIs" dxfId="251" priority="569" operator="equal">
      <formula>"NO"</formula>
    </cfRule>
  </conditionalFormatting>
  <conditionalFormatting sqref="E26">
    <cfRule type="cellIs" dxfId="250" priority="568" operator="equal">
      <formula>"NO"</formula>
    </cfRule>
  </conditionalFormatting>
  <conditionalFormatting sqref="G26">
    <cfRule type="cellIs" dxfId="249" priority="567" operator="equal">
      <formula>"NO"</formula>
    </cfRule>
  </conditionalFormatting>
  <conditionalFormatting sqref="O26">
    <cfRule type="cellIs" dxfId="248" priority="528" operator="equal">
      <formula>"NO"</formula>
    </cfRule>
  </conditionalFormatting>
  <conditionalFormatting sqref="O20:P20">
    <cfRule type="cellIs" dxfId="247" priority="532" operator="equal">
      <formula>"NO"</formula>
    </cfRule>
  </conditionalFormatting>
  <conditionalFormatting sqref="O25:P25">
    <cfRule type="cellIs" dxfId="246" priority="530" operator="equal">
      <formula>"NO"</formula>
    </cfRule>
  </conditionalFormatting>
  <conditionalFormatting sqref="O23">
    <cfRule type="cellIs" dxfId="245" priority="526" operator="equal">
      <formula>"NO"</formula>
    </cfRule>
  </conditionalFormatting>
  <conditionalFormatting sqref="O22">
    <cfRule type="cellIs" dxfId="244" priority="527" operator="equal">
      <formula>"NO"</formula>
    </cfRule>
  </conditionalFormatting>
  <conditionalFormatting sqref="O21">
    <cfRule type="cellIs" dxfId="243" priority="529" operator="equal">
      <formula>"NO"</formula>
    </cfRule>
  </conditionalFormatting>
  <conditionalFormatting sqref="C34 E34:G34 I34">
    <cfRule type="cellIs" dxfId="242" priority="553" operator="equal">
      <formula>1</formula>
    </cfRule>
  </conditionalFormatting>
  <conditionalFormatting sqref="P15">
    <cfRule type="cellIs" dxfId="241" priority="534" operator="equal">
      <formula>"NO"</formula>
    </cfRule>
  </conditionalFormatting>
  <conditionalFormatting sqref="O24">
    <cfRule type="cellIs" dxfId="240" priority="525" operator="equal">
      <formula>"NO"</formula>
    </cfRule>
  </conditionalFormatting>
  <conditionalFormatting sqref="O34">
    <cfRule type="cellIs" dxfId="239" priority="523" operator="equal">
      <formula>1</formula>
    </cfRule>
  </conditionalFormatting>
  <conditionalFormatting sqref="O15:O16">
    <cfRule type="cellIs" dxfId="238" priority="522" operator="equal">
      <formula>"NO"</formula>
    </cfRule>
  </conditionalFormatting>
  <conditionalFormatting sqref="E28:F28">
    <cfRule type="cellIs" dxfId="237" priority="252" operator="equal">
      <formula>"NO HABIL"</formula>
    </cfRule>
  </conditionalFormatting>
  <conditionalFormatting sqref="G28:I28">
    <cfRule type="cellIs" dxfId="236" priority="251" operator="equal">
      <formula>"NO HABIL"</formula>
    </cfRule>
  </conditionalFormatting>
  <conditionalFormatting sqref="P24">
    <cfRule type="cellIs" dxfId="235" priority="236" operator="equal">
      <formula>"NO"</formula>
    </cfRule>
  </conditionalFormatting>
  <conditionalFormatting sqref="P21">
    <cfRule type="cellIs" dxfId="234" priority="239" operator="equal">
      <formula>"NO"</formula>
    </cfRule>
  </conditionalFormatting>
  <conditionalFormatting sqref="P22">
    <cfRule type="cellIs" dxfId="233" priority="238" operator="equal">
      <formula>"NO"</formula>
    </cfRule>
  </conditionalFormatting>
  <conditionalFormatting sqref="F26">
    <cfRule type="cellIs" dxfId="232" priority="140" operator="equal">
      <formula>"NO"</formula>
    </cfRule>
  </conditionalFormatting>
  <conditionalFormatting sqref="H26:J26">
    <cfRule type="cellIs" dxfId="231" priority="139" operator="equal">
      <formula>"NO"</formula>
    </cfRule>
  </conditionalFormatting>
  <conditionalFormatting sqref="P26">
    <cfRule type="cellIs" dxfId="230" priority="138" operator="equal">
      <formula>"NO"</formula>
    </cfRule>
  </conditionalFormatting>
  <conditionalFormatting sqref="G15:G17">
    <cfRule type="cellIs" dxfId="229" priority="127" operator="equal">
      <formula>"NO"</formula>
    </cfRule>
  </conditionalFormatting>
  <conditionalFormatting sqref="H18:H19">
    <cfRule type="cellIs" dxfId="228" priority="122" operator="equal">
      <formula>"NO"</formula>
    </cfRule>
  </conditionalFormatting>
  <conditionalFormatting sqref="G18:G19">
    <cfRule type="cellIs" dxfId="227" priority="121" operator="equal">
      <formula>"NO"</formula>
    </cfRule>
  </conditionalFormatting>
  <conditionalFormatting sqref="C21:C22">
    <cfRule type="cellIs" dxfId="226" priority="119" operator="equal">
      <formula>"NO"</formula>
    </cfRule>
  </conditionalFormatting>
  <conditionalFormatting sqref="C23">
    <cfRule type="cellIs" dxfId="225" priority="118" operator="equal">
      <formula>"NO"</formula>
    </cfRule>
  </conditionalFormatting>
  <conditionalFormatting sqref="C24">
    <cfRule type="cellIs" dxfId="224" priority="117" operator="equal">
      <formula>"NO"</formula>
    </cfRule>
  </conditionalFormatting>
  <conditionalFormatting sqref="E21:E22">
    <cfRule type="cellIs" dxfId="223" priority="108" operator="equal">
      <formula>"NO"</formula>
    </cfRule>
  </conditionalFormatting>
  <conditionalFormatting sqref="E23">
    <cfRule type="cellIs" dxfId="222" priority="107" operator="equal">
      <formula>"NO"</formula>
    </cfRule>
  </conditionalFormatting>
  <conditionalFormatting sqref="G22">
    <cfRule type="cellIs" dxfId="221" priority="100" operator="equal">
      <formula>"NO"</formula>
    </cfRule>
  </conditionalFormatting>
  <conditionalFormatting sqref="G21">
    <cfRule type="cellIs" dxfId="220" priority="101" operator="equal">
      <formula>"NO"</formula>
    </cfRule>
  </conditionalFormatting>
  <conditionalFormatting sqref="G23">
    <cfRule type="cellIs" dxfId="219" priority="99" operator="equal">
      <formula>"NO"</formula>
    </cfRule>
  </conditionalFormatting>
  <conditionalFormatting sqref="G24">
    <cfRule type="cellIs" dxfId="218" priority="98" operator="equal">
      <formula>"NO"</formula>
    </cfRule>
  </conditionalFormatting>
  <conditionalFormatting sqref="I22:J22">
    <cfRule type="cellIs" dxfId="217" priority="96" operator="equal">
      <formula>"NO"</formula>
    </cfRule>
  </conditionalFormatting>
  <conditionalFormatting sqref="I21:J21">
    <cfRule type="cellIs" dxfId="216" priority="97" operator="equal">
      <formula>"NO"</formula>
    </cfRule>
  </conditionalFormatting>
  <conditionalFormatting sqref="I24:J24">
    <cfRule type="cellIs" dxfId="215" priority="94" operator="equal">
      <formula>"NO"</formula>
    </cfRule>
  </conditionalFormatting>
  <conditionalFormatting sqref="I23:J23">
    <cfRule type="cellIs" dxfId="214" priority="95" operator="equal">
      <formula>"NO"</formula>
    </cfRule>
  </conditionalFormatting>
  <conditionalFormatting sqref="M14">
    <cfRule type="cellIs" dxfId="213" priority="92" operator="equal">
      <formula>"NO"</formula>
    </cfRule>
  </conditionalFormatting>
  <conditionalFormatting sqref="M26">
    <cfRule type="cellIs" dxfId="212" priority="87" operator="equal">
      <formula>"NO"</formula>
    </cfRule>
  </conditionalFormatting>
  <conditionalFormatting sqref="M20:N20">
    <cfRule type="cellIs" dxfId="211" priority="90" operator="equal">
      <formula>"NO"</formula>
    </cfRule>
  </conditionalFormatting>
  <conditionalFormatting sqref="M25:N25">
    <cfRule type="cellIs" dxfId="210" priority="89" operator="equal">
      <formula>"NO"</formula>
    </cfRule>
  </conditionalFormatting>
  <conditionalFormatting sqref="M23">
    <cfRule type="cellIs" dxfId="209" priority="85" operator="equal">
      <formula>"NO"</formula>
    </cfRule>
  </conditionalFormatting>
  <conditionalFormatting sqref="M22">
    <cfRule type="cellIs" dxfId="208" priority="86" operator="equal">
      <formula>"NO"</formula>
    </cfRule>
  </conditionalFormatting>
  <conditionalFormatting sqref="M21">
    <cfRule type="cellIs" dxfId="207" priority="88" operator="equal">
      <formula>"NO"</formula>
    </cfRule>
  </conditionalFormatting>
  <conditionalFormatting sqref="N15">
    <cfRule type="cellIs" dxfId="206" priority="91" operator="equal">
      <formula>"NO"</formula>
    </cfRule>
  </conditionalFormatting>
  <conditionalFormatting sqref="M24">
    <cfRule type="cellIs" dxfId="205" priority="84" operator="equal">
      <formula>"NO"</formula>
    </cfRule>
  </conditionalFormatting>
  <conditionalFormatting sqref="M34">
    <cfRule type="cellIs" dxfId="204" priority="83" operator="equal">
      <formula>1</formula>
    </cfRule>
  </conditionalFormatting>
  <conditionalFormatting sqref="M15:M16">
    <cfRule type="cellIs" dxfId="203" priority="82" operator="equal">
      <formula>"NO"</formula>
    </cfRule>
  </conditionalFormatting>
  <conditionalFormatting sqref="N24">
    <cfRule type="cellIs" dxfId="202" priority="77" operator="equal">
      <formula>"NO"</formula>
    </cfRule>
  </conditionalFormatting>
  <conditionalFormatting sqref="N21">
    <cfRule type="cellIs" dxfId="201" priority="80" operator="equal">
      <formula>"NO"</formula>
    </cfRule>
  </conditionalFormatting>
  <conditionalFormatting sqref="N22">
    <cfRule type="cellIs" dxfId="200" priority="79" operator="equal">
      <formula>"NO"</formula>
    </cfRule>
  </conditionalFormatting>
  <conditionalFormatting sqref="N23">
    <cfRule type="cellIs" dxfId="199" priority="78" operator="equal">
      <formula>"NO"</formula>
    </cfRule>
  </conditionalFormatting>
  <conditionalFormatting sqref="N26">
    <cfRule type="cellIs" dxfId="198" priority="76" operator="equal">
      <formula>"NO"</formula>
    </cfRule>
  </conditionalFormatting>
  <conditionalFormatting sqref="K14">
    <cfRule type="cellIs" dxfId="197" priority="74" operator="equal">
      <formula>"NO"</formula>
    </cfRule>
  </conditionalFormatting>
  <conditionalFormatting sqref="K26">
    <cfRule type="cellIs" dxfId="196" priority="69" operator="equal">
      <formula>"NO"</formula>
    </cfRule>
  </conditionalFormatting>
  <conditionalFormatting sqref="K20:L20">
    <cfRule type="cellIs" dxfId="195" priority="72" operator="equal">
      <formula>"NO"</formula>
    </cfRule>
  </conditionalFormatting>
  <conditionalFormatting sqref="K25:L25">
    <cfRule type="cellIs" dxfId="194" priority="71" operator="equal">
      <formula>"NO"</formula>
    </cfRule>
  </conditionalFormatting>
  <conditionalFormatting sqref="K23">
    <cfRule type="cellIs" dxfId="193" priority="67" operator="equal">
      <formula>"NO"</formula>
    </cfRule>
  </conditionalFormatting>
  <conditionalFormatting sqref="K22">
    <cfRule type="cellIs" dxfId="192" priority="68" operator="equal">
      <formula>"NO"</formula>
    </cfRule>
  </conditionalFormatting>
  <conditionalFormatting sqref="K21">
    <cfRule type="cellIs" dxfId="191" priority="70" operator="equal">
      <formula>"NO"</formula>
    </cfRule>
  </conditionalFormatting>
  <conditionalFormatting sqref="L15 L17">
    <cfRule type="cellIs" dxfId="190" priority="73" operator="equal">
      <formula>"NO"</formula>
    </cfRule>
  </conditionalFormatting>
  <conditionalFormatting sqref="K24">
    <cfRule type="cellIs" dxfId="189" priority="66" operator="equal">
      <formula>"NO"</formula>
    </cfRule>
  </conditionalFormatting>
  <conditionalFormatting sqref="K34">
    <cfRule type="cellIs" dxfId="188" priority="65" operator="equal">
      <formula>1</formula>
    </cfRule>
  </conditionalFormatting>
  <conditionalFormatting sqref="K15:K17">
    <cfRule type="cellIs" dxfId="187" priority="64" operator="equal">
      <formula>"NO"</formula>
    </cfRule>
  </conditionalFormatting>
  <conditionalFormatting sqref="K18:L19">
    <cfRule type="cellIs" dxfId="186" priority="63" operator="equal">
      <formula>"NO"</formula>
    </cfRule>
  </conditionalFormatting>
  <conditionalFormatting sqref="L24">
    <cfRule type="cellIs" dxfId="185" priority="59" operator="equal">
      <formula>"NO"</formula>
    </cfRule>
  </conditionalFormatting>
  <conditionalFormatting sqref="L21">
    <cfRule type="cellIs" dxfId="184" priority="62" operator="equal">
      <formula>"NO"</formula>
    </cfRule>
  </conditionalFormatting>
  <conditionalFormatting sqref="L22">
    <cfRule type="cellIs" dxfId="183" priority="61" operator="equal">
      <formula>"NO"</formula>
    </cfRule>
  </conditionalFormatting>
  <conditionalFormatting sqref="L26">
    <cfRule type="cellIs" dxfId="182" priority="58" operator="equal">
      <formula>"NO"</formula>
    </cfRule>
  </conditionalFormatting>
  <conditionalFormatting sqref="H16">
    <cfRule type="cellIs" dxfId="181" priority="56" operator="equal">
      <formula>"NO"</formula>
    </cfRule>
  </conditionalFormatting>
  <conditionalFormatting sqref="I14:J14">
    <cfRule type="cellIs" dxfId="180" priority="55" operator="equal">
      <formula>"NO"</formula>
    </cfRule>
  </conditionalFormatting>
  <conditionalFormatting sqref="J15">
    <cfRule type="cellIs" dxfId="179" priority="54" operator="equal">
      <formula>"NO"</formula>
    </cfRule>
  </conditionalFormatting>
  <conditionalFormatting sqref="I15:I17">
    <cfRule type="cellIs" dxfId="178" priority="53" operator="equal">
      <formula>"NO"</formula>
    </cfRule>
  </conditionalFormatting>
  <conditionalFormatting sqref="J18:J19">
    <cfRule type="cellIs" dxfId="177" priority="52" operator="equal">
      <formula>"NO"</formula>
    </cfRule>
  </conditionalFormatting>
  <conditionalFormatting sqref="I18:I19">
    <cfRule type="cellIs" dxfId="176" priority="51" operator="equal">
      <formula>"NO"</formula>
    </cfRule>
  </conditionalFormatting>
  <conditionalFormatting sqref="J17">
    <cfRule type="cellIs" dxfId="175" priority="47" operator="equal">
      <formula>"NO"</formula>
    </cfRule>
  </conditionalFormatting>
  <conditionalFormatting sqref="J16">
    <cfRule type="cellIs" dxfId="174" priority="49" operator="equal">
      <formula>"NO"</formula>
    </cfRule>
  </conditionalFormatting>
  <conditionalFormatting sqref="H17">
    <cfRule type="cellIs" dxfId="173" priority="48" operator="equal">
      <formula>"NO"</formula>
    </cfRule>
  </conditionalFormatting>
  <conditionalFormatting sqref="L14">
    <cfRule type="cellIs" dxfId="172" priority="46" operator="equal">
      <formula>"NO"</formula>
    </cfRule>
  </conditionalFormatting>
  <conditionalFormatting sqref="L16">
    <cfRule type="cellIs" dxfId="171" priority="45" operator="equal">
      <formula>"NO"</formula>
    </cfRule>
  </conditionalFormatting>
  <conditionalFormatting sqref="N14">
    <cfRule type="cellIs" dxfId="170" priority="44" operator="equal">
      <formula>"NO"</formula>
    </cfRule>
  </conditionalFormatting>
  <conditionalFormatting sqref="N16">
    <cfRule type="cellIs" dxfId="169" priority="43" operator="equal">
      <formula>"NO"</formula>
    </cfRule>
  </conditionalFormatting>
  <conditionalFormatting sqref="N17">
    <cfRule type="cellIs" dxfId="168" priority="42" operator="equal">
      <formula>"NO"</formula>
    </cfRule>
  </conditionalFormatting>
  <conditionalFormatting sqref="M17">
    <cfRule type="cellIs" dxfId="167" priority="41" operator="equal">
      <formula>"NO"</formula>
    </cfRule>
  </conditionalFormatting>
  <conditionalFormatting sqref="M18:N19">
    <cfRule type="cellIs" dxfId="166" priority="40" operator="equal">
      <formula>"NO"</formula>
    </cfRule>
  </conditionalFormatting>
  <conditionalFormatting sqref="P14">
    <cfRule type="cellIs" dxfId="165" priority="39" operator="equal">
      <formula>"NO"</formula>
    </cfRule>
  </conditionalFormatting>
  <conditionalFormatting sqref="P16">
    <cfRule type="cellIs" dxfId="164" priority="38" operator="equal">
      <formula>"NO"</formula>
    </cfRule>
  </conditionalFormatting>
  <conditionalFormatting sqref="P17">
    <cfRule type="cellIs" dxfId="163" priority="37" operator="equal">
      <formula>"NO"</formula>
    </cfRule>
  </conditionalFormatting>
  <conditionalFormatting sqref="O17">
    <cfRule type="cellIs" dxfId="162" priority="36" operator="equal">
      <formula>"NO"</formula>
    </cfRule>
  </conditionalFormatting>
  <conditionalFormatting sqref="O18:P19">
    <cfRule type="cellIs" dxfId="161" priority="35" operator="equal">
      <formula>"NO"</formula>
    </cfRule>
  </conditionalFormatting>
  <conditionalFormatting sqref="L23">
    <cfRule type="cellIs" dxfId="160" priority="34" operator="equal">
      <formula>"NO"</formula>
    </cfRule>
  </conditionalFormatting>
  <conditionalFormatting sqref="P23">
    <cfRule type="cellIs" dxfId="159" priority="33" operator="equal">
      <formula>"NO"</formula>
    </cfRule>
  </conditionalFormatting>
  <conditionalFormatting sqref="D21">
    <cfRule type="cellIs" dxfId="158" priority="27" operator="equal">
      <formula>"NO"</formula>
    </cfRule>
  </conditionalFormatting>
  <conditionalFormatting sqref="D22">
    <cfRule type="cellIs" dxfId="157" priority="24" operator="equal">
      <formula>"NO"</formula>
    </cfRule>
  </conditionalFormatting>
  <conditionalFormatting sqref="D23">
    <cfRule type="cellIs" dxfId="156" priority="23" operator="equal">
      <formula>"NO"</formula>
    </cfRule>
  </conditionalFormatting>
  <conditionalFormatting sqref="D24">
    <cfRule type="cellIs" dxfId="155" priority="22" operator="equal">
      <formula>"NO"</formula>
    </cfRule>
  </conditionalFormatting>
  <conditionalFormatting sqref="F21">
    <cfRule type="cellIs" dxfId="154" priority="21" operator="equal">
      <formula>"NO"</formula>
    </cfRule>
  </conditionalFormatting>
  <conditionalFormatting sqref="F22">
    <cfRule type="cellIs" dxfId="153" priority="20" operator="equal">
      <formula>"NO"</formula>
    </cfRule>
  </conditionalFormatting>
  <conditionalFormatting sqref="F23">
    <cfRule type="cellIs" dxfId="152" priority="19" operator="equal">
      <formula>"NO"</formula>
    </cfRule>
  </conditionalFormatting>
  <conditionalFormatting sqref="E24">
    <cfRule type="cellIs" dxfId="151" priority="17" operator="equal">
      <formula>"NO"</formula>
    </cfRule>
  </conditionalFormatting>
  <conditionalFormatting sqref="F24">
    <cfRule type="cellIs" dxfId="150" priority="16" operator="equal">
      <formula>"NO"</formula>
    </cfRule>
  </conditionalFormatting>
  <conditionalFormatting sqref="H22">
    <cfRule type="cellIs" dxfId="149" priority="14" operator="equal">
      <formula>"NO"</formula>
    </cfRule>
  </conditionalFormatting>
  <conditionalFormatting sqref="H21">
    <cfRule type="cellIs" dxfId="148" priority="15" operator="equal">
      <formula>"NO"</formula>
    </cfRule>
  </conditionalFormatting>
  <conditionalFormatting sqref="H24">
    <cfRule type="cellIs" dxfId="147" priority="12" operator="equal">
      <formula>"NO"</formula>
    </cfRule>
  </conditionalFormatting>
  <conditionalFormatting sqref="H23">
    <cfRule type="cellIs" dxfId="146" priority="13" operator="equal">
      <formula>"NO"</formula>
    </cfRule>
  </conditionalFormatting>
  <conditionalFormatting sqref="D34">
    <cfRule type="cellIs" dxfId="145" priority="11" operator="equal">
      <formula>1</formula>
    </cfRule>
  </conditionalFormatting>
  <conditionalFormatting sqref="H34">
    <cfRule type="cellIs" dxfId="144" priority="10" operator="equal">
      <formula>1</formula>
    </cfRule>
  </conditionalFormatting>
  <conditionalFormatting sqref="J34">
    <cfRule type="cellIs" dxfId="143" priority="9" operator="equal">
      <formula>1</formula>
    </cfRule>
  </conditionalFormatting>
  <conditionalFormatting sqref="L34">
    <cfRule type="cellIs" dxfId="142" priority="8" operator="equal">
      <formula>1</formula>
    </cfRule>
  </conditionalFormatting>
  <conditionalFormatting sqref="N34">
    <cfRule type="cellIs" dxfId="141" priority="7" operator="equal">
      <formula>1</formula>
    </cfRule>
  </conditionalFormatting>
  <conditionalFormatting sqref="P34">
    <cfRule type="cellIs" dxfId="140" priority="6" operator="equal">
      <formula>1</formula>
    </cfRule>
  </conditionalFormatting>
  <conditionalFormatting sqref="O28">
    <cfRule type="cellIs" dxfId="139" priority="3" operator="equal">
      <formula>"NO HABIL"</formula>
    </cfRule>
  </conditionalFormatting>
  <conditionalFormatting sqref="M28">
    <cfRule type="cellIs" dxfId="138" priority="2" operator="equal">
      <formula>"NO HABIL"</formula>
    </cfRule>
  </conditionalFormatting>
  <conditionalFormatting sqref="K28">
    <cfRule type="cellIs" dxfId="137" priority="1" operator="equal">
      <formula>"NO HABIL"</formula>
    </cfRule>
  </conditionalFormatting>
  <pageMargins left="0.47244094488188981" right="0.47244094488188981" top="0.59055118110236227" bottom="0.59055118110236227" header="0.23622047244094491" footer="0.31496062992125984"/>
  <pageSetup scale="2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52"/>
  <sheetViews>
    <sheetView view="pageBreakPreview" topLeftCell="K39" zoomScale="60" zoomScaleNormal="90" workbookViewId="0">
      <selection activeCell="AB108" sqref="AB108"/>
    </sheetView>
  </sheetViews>
  <sheetFormatPr baseColWidth="10" defaultRowHeight="15" x14ac:dyDescent="0.25"/>
  <cols>
    <col min="1" max="2" width="20.7109375" style="2" customWidth="1"/>
    <col min="3" max="3" width="2.7109375" style="2" customWidth="1"/>
    <col min="4" max="4" width="20.7109375" style="2" customWidth="1"/>
    <col min="5" max="5" width="2.7109375" style="2" customWidth="1"/>
    <col min="6" max="6" width="8.7109375" style="2" customWidth="1"/>
    <col min="7" max="7" width="22.5703125" style="2" customWidth="1"/>
    <col min="8" max="8" width="20.7109375" style="2" customWidth="1"/>
    <col min="9" max="9" width="3.28515625" customWidth="1"/>
    <col min="10" max="10" width="8.7109375" style="2" customWidth="1"/>
    <col min="11" max="12" width="20.7109375" style="2" customWidth="1"/>
    <col min="13" max="13" width="3.28515625" customWidth="1"/>
    <col min="14" max="14" width="8.7109375" style="2" customWidth="1"/>
    <col min="15" max="16" width="20.7109375" style="2" customWidth="1"/>
    <col min="17" max="17" width="3.28515625" customWidth="1"/>
    <col min="18" max="18" width="8.7109375" style="2" customWidth="1"/>
    <col min="19" max="20" width="20.7109375" style="2" customWidth="1"/>
    <col min="21" max="21" width="3.28515625" customWidth="1"/>
    <col min="22" max="22" width="8.7109375" style="2" customWidth="1"/>
    <col min="23" max="24" width="20.7109375" style="2" customWidth="1"/>
    <col min="25" max="25" width="3.28515625" customWidth="1"/>
    <col min="26" max="26" width="8.7109375" style="2" customWidth="1"/>
    <col min="27" max="28" width="20.7109375" style="2" customWidth="1"/>
    <col min="29" max="29" width="3.28515625" customWidth="1"/>
    <col min="30" max="30" width="8.7109375" style="2" customWidth="1"/>
    <col min="31" max="33" width="20.7109375" style="2" customWidth="1"/>
    <col min="34" max="34" width="3.28515625" customWidth="1"/>
  </cols>
  <sheetData>
    <row r="1" spans="1:33" x14ac:dyDescent="0.25">
      <c r="A1" s="283" t="s">
        <v>16</v>
      </c>
      <c r="B1" s="283"/>
      <c r="C1" s="4"/>
      <c r="D1" s="5" t="s">
        <v>17</v>
      </c>
      <c r="E1" s="4"/>
      <c r="F1" s="4"/>
      <c r="G1" s="95">
        <v>1</v>
      </c>
      <c r="H1" s="4"/>
      <c r="J1" s="4"/>
      <c r="K1" s="95">
        <v>2</v>
      </c>
      <c r="L1" s="4"/>
      <c r="N1" s="4"/>
      <c r="O1" s="95">
        <v>3</v>
      </c>
      <c r="P1" s="4"/>
      <c r="R1" s="4"/>
      <c r="S1" s="95">
        <v>4</v>
      </c>
      <c r="T1" s="4"/>
      <c r="V1" s="4"/>
      <c r="W1" s="95">
        <v>5</v>
      </c>
      <c r="X1" s="4"/>
      <c r="Z1" s="4"/>
      <c r="AA1" s="95">
        <v>6</v>
      </c>
      <c r="AB1" s="4"/>
      <c r="AD1" s="4"/>
      <c r="AE1" s="95">
        <v>7</v>
      </c>
      <c r="AF1" s="4"/>
      <c r="AG1" s="4"/>
    </row>
    <row r="2" spans="1:33" ht="51" x14ac:dyDescent="0.25">
      <c r="A2" s="283"/>
      <c r="B2" s="283"/>
      <c r="C2" s="6"/>
      <c r="D2" s="7" t="s">
        <v>387</v>
      </c>
      <c r="E2" s="6"/>
      <c r="F2" s="6"/>
      <c r="G2" s="96" t="str">
        <f>'VERIFICACION TECNICA'!C10</f>
        <v>LUIS FERNANDO POLANCO FLOREZ</v>
      </c>
      <c r="H2" s="6"/>
      <c r="J2" s="6"/>
      <c r="K2" s="96" t="str">
        <f>'VERIFICACION TECNICA'!E10</f>
        <v>CONSORCIO TOVAR ESCOBAR 2020</v>
      </c>
      <c r="L2" s="6"/>
      <c r="N2" s="6"/>
      <c r="O2" s="96" t="str">
        <f>'VERIFICACION TECNICA'!G10</f>
        <v>IVAN DARIO MUÑOZ DELGADO</v>
      </c>
      <c r="P2" s="6"/>
      <c r="R2" s="6"/>
      <c r="S2" s="96" t="str">
        <f>'VERIFICACION TECNICA'!I10</f>
        <v>UNION TEMPORAL 2M CAUCA 2020</v>
      </c>
      <c r="T2" s="6"/>
      <c r="V2" s="6"/>
      <c r="W2" s="96" t="str">
        <f>+'VERIFICACION TECNICA'!K10</f>
        <v>JULIAN LIZARDO GONZALEZ CASAS</v>
      </c>
      <c r="X2" s="6"/>
      <c r="Z2" s="6"/>
      <c r="AA2" s="96" t="str">
        <f>'VERIFICACION TECNICA'!M10</f>
        <v>DIEGO GENARO MUÑOZ GUTIERREZ</v>
      </c>
      <c r="AB2" s="6"/>
      <c r="AD2" s="6"/>
      <c r="AE2" s="96" t="str">
        <f>'VERIFICACION TECNICA'!O10</f>
        <v>ASESORIA CONSULTORIA Y GESTION COLOMBIA SAS</v>
      </c>
      <c r="AF2" s="6"/>
      <c r="AG2" s="6"/>
    </row>
    <row r="3" spans="1:33" x14ac:dyDescent="0.25">
      <c r="C3" s="8"/>
      <c r="E3" s="8"/>
      <c r="F3" s="8"/>
      <c r="G3" s="9"/>
      <c r="H3" s="8"/>
      <c r="J3" s="8"/>
      <c r="K3" s="9"/>
      <c r="L3" s="8"/>
      <c r="N3" s="8"/>
      <c r="O3" s="9"/>
      <c r="P3" s="8"/>
      <c r="R3" s="8"/>
      <c r="S3" s="9"/>
      <c r="T3" s="8"/>
      <c r="V3" s="8"/>
      <c r="W3" s="9"/>
      <c r="X3" s="8"/>
      <c r="Z3" s="8"/>
      <c r="AA3" s="9"/>
      <c r="AB3" s="8"/>
      <c r="AD3" s="8"/>
      <c r="AE3" s="9"/>
      <c r="AF3" s="8"/>
      <c r="AG3" s="8"/>
    </row>
    <row r="4" spans="1:33" x14ac:dyDescent="0.25">
      <c r="A4" s="10"/>
    </row>
    <row r="5" spans="1:33" s="186" customFormat="1" x14ac:dyDescent="0.25">
      <c r="A5" s="284" t="s">
        <v>18</v>
      </c>
      <c r="B5" s="285"/>
      <c r="C5" s="181"/>
      <c r="D5" s="205">
        <v>581809276</v>
      </c>
      <c r="E5" s="181"/>
      <c r="F5" s="193" t="s">
        <v>20</v>
      </c>
      <c r="G5" s="194">
        <f>SUM(G6:G8)</f>
        <v>10544751165</v>
      </c>
      <c r="H5" s="195" t="str">
        <f>+IF(G5&gt;=$D5,"CUMPLE","NO CUMPLE")</f>
        <v>CUMPLE</v>
      </c>
      <c r="J5" s="193" t="s">
        <v>20</v>
      </c>
      <c r="K5" s="194">
        <f>SUM(K6:K8)</f>
        <v>4382381986</v>
      </c>
      <c r="L5" s="195" t="str">
        <f>+IF(K5&gt;=$D5,"CUMPLE","NO CUMPLE")</f>
        <v>CUMPLE</v>
      </c>
      <c r="N5" s="193" t="s">
        <v>20</v>
      </c>
      <c r="O5" s="194">
        <f>SUM(O6:O8)</f>
        <v>1254007609</v>
      </c>
      <c r="P5" s="195" t="str">
        <f>+IF(O5&gt;=$D5,"CUMPLE","NO CUMPLE")</f>
        <v>CUMPLE</v>
      </c>
      <c r="R5" s="193" t="s">
        <v>20</v>
      </c>
      <c r="S5" s="194">
        <f ca="1">SUM(S6:S8)</f>
        <v>870953909</v>
      </c>
      <c r="T5" s="195" t="str">
        <f ca="1">+IF(S5&gt;=$D5,"CUMPLE","NO CUMPLE")</f>
        <v>CUMPLE</v>
      </c>
      <c r="V5" s="193" t="s">
        <v>20</v>
      </c>
      <c r="W5" s="194">
        <f ca="1">SUM(W6:W8)</f>
        <v>2379953044</v>
      </c>
      <c r="X5" s="195" t="str">
        <f ca="1">+IF(W5&gt;=$D5,"CUMPLE","NO CUMPLE")</f>
        <v>CUMPLE</v>
      </c>
      <c r="Z5" s="193" t="s">
        <v>20</v>
      </c>
      <c r="AA5" s="194">
        <f>SUM(AA6:AA8)</f>
        <v>958111712</v>
      </c>
      <c r="AB5" s="195" t="str">
        <f>+IF(AA5&gt;=$D5,"CUMPLE","NO CUMPLE")</f>
        <v>CUMPLE</v>
      </c>
      <c r="AD5" s="193" t="s">
        <v>20</v>
      </c>
      <c r="AE5" s="194">
        <f ca="1">SUM(AE6:AE8)</f>
        <v>1087840327</v>
      </c>
      <c r="AF5" s="195" t="str">
        <f ca="1">+IF(AE5&gt;=$D5,"CUMPLE","NO CUMPLE")</f>
        <v>CUMPLE</v>
      </c>
      <c r="AG5" s="195"/>
    </row>
    <row r="6" spans="1:33" x14ac:dyDescent="0.25">
      <c r="A6" s="196"/>
      <c r="B6" s="197"/>
      <c r="D6" s="198"/>
      <c r="F6" s="47" t="s">
        <v>19</v>
      </c>
      <c r="G6" s="49">
        <f>+SUMIF(F$20:F$54,F6,G$20:G$54)</f>
        <v>10544751165</v>
      </c>
      <c r="H6" s="9"/>
      <c r="J6" s="47" t="s">
        <v>19</v>
      </c>
      <c r="K6" s="49">
        <f>+SUMIF(J$20:J$54,J6,K$20:K$54)</f>
        <v>3959344570</v>
      </c>
      <c r="L6" s="9"/>
      <c r="N6" s="47" t="s">
        <v>19</v>
      </c>
      <c r="O6" s="49">
        <f>+SUMIF(N$20:N$54,N6,O$20:O$54)</f>
        <v>1254007609</v>
      </c>
      <c r="P6" s="9"/>
      <c r="R6" s="47" t="s">
        <v>19</v>
      </c>
      <c r="S6" s="49">
        <f>+SUMIF(R$20:R$54,R6,S$20:S$54)</f>
        <v>0</v>
      </c>
      <c r="T6" s="9"/>
      <c r="V6" s="47" t="s">
        <v>19</v>
      </c>
      <c r="W6" s="49">
        <f ca="1">+SUMIF(V$20:V$54,V6,W$20:W$54)</f>
        <v>2379953044</v>
      </c>
      <c r="X6" s="9"/>
      <c r="Z6" s="47" t="s">
        <v>19</v>
      </c>
      <c r="AA6" s="49">
        <f>+SUMIF(Z$20:Z$54,Z6,AA$20:AA$54)</f>
        <v>958111712</v>
      </c>
      <c r="AB6" s="9"/>
      <c r="AD6" s="47" t="s">
        <v>19</v>
      </c>
      <c r="AE6" s="49">
        <f ca="1">+SUMIF(AD$20:AD$54,AD6,AE$20:AE$54)</f>
        <v>1087840327</v>
      </c>
      <c r="AF6" s="9"/>
      <c r="AG6" s="9"/>
    </row>
    <row r="7" spans="1:33" x14ac:dyDescent="0.25">
      <c r="A7" s="199"/>
      <c r="B7" s="199"/>
      <c r="D7" s="200"/>
      <c r="F7" s="47"/>
      <c r="G7" s="49">
        <f>+SUMIF(F$20:F$54,F7,G$20:G$54)</f>
        <v>0</v>
      </c>
      <c r="H7" s="9"/>
      <c r="J7" s="47" t="s">
        <v>54</v>
      </c>
      <c r="K7" s="49">
        <f>+SUMIF(J$20:J$54,J7,K$20:K$54)</f>
        <v>423037416</v>
      </c>
      <c r="L7" s="9"/>
      <c r="N7" s="47"/>
      <c r="O7" s="49">
        <f>+SUMIF(N$20:N$54,N7,O$20:O$54)</f>
        <v>0</v>
      </c>
      <c r="P7" s="9"/>
      <c r="R7" s="47" t="s">
        <v>54</v>
      </c>
      <c r="S7" s="49">
        <f ca="1">+SUMIF(R$20:R$54,R7,S$20:S$54)</f>
        <v>870953909</v>
      </c>
      <c r="T7" s="9"/>
      <c r="V7" s="47"/>
      <c r="W7" s="49">
        <f>+SUMIF(V$20:V$54,V7,W$20:W$54)</f>
        <v>0</v>
      </c>
      <c r="X7" s="9"/>
      <c r="Z7" s="47"/>
      <c r="AA7" s="49">
        <f>+SUMIF(Z$20:Z$54,Z7,AA$20:AA$54)</f>
        <v>0</v>
      </c>
      <c r="AB7" s="9"/>
      <c r="AD7" s="47"/>
      <c r="AE7" s="49">
        <f>+SUMIF(AD$20:AD$54,AD7,AE$20:AE$54)</f>
        <v>0</v>
      </c>
      <c r="AF7" s="9"/>
      <c r="AG7" s="9"/>
    </row>
    <row r="8" spans="1:33" x14ac:dyDescent="0.25">
      <c r="A8" s="199"/>
      <c r="B8" s="199"/>
      <c r="D8" s="200"/>
      <c r="F8" s="47"/>
      <c r="G8" s="49">
        <f>+SUMIF(F$20:F$54,F8,G$20:G$54)</f>
        <v>0</v>
      </c>
      <c r="H8" s="9"/>
      <c r="J8" s="47"/>
      <c r="K8" s="49">
        <f>+SUMIF(J$20:J$54,J8,K$20:K$54)</f>
        <v>0</v>
      </c>
      <c r="L8" s="9"/>
      <c r="N8" s="47"/>
      <c r="O8" s="49">
        <f>+SUMIF(N$20:N$54,N8,O$20:O$54)</f>
        <v>0</v>
      </c>
      <c r="P8" s="9"/>
      <c r="R8" s="47"/>
      <c r="S8" s="49">
        <f>+SUMIF(R$20:R$54,R8,S$20:S$54)</f>
        <v>0</v>
      </c>
      <c r="T8" s="9"/>
      <c r="V8" s="47"/>
      <c r="W8" s="49">
        <f>+SUMIF(V$20:V$54,V8,W$20:W$54)</f>
        <v>0</v>
      </c>
      <c r="X8" s="9"/>
      <c r="Z8" s="47"/>
      <c r="AA8" s="49">
        <f>+SUMIF(Z$20:Z$54,Z8,AA$20:AA$54)</f>
        <v>0</v>
      </c>
      <c r="AB8" s="9"/>
      <c r="AD8" s="47"/>
      <c r="AE8" s="49">
        <f>+SUMIF(AD$20:AD$54,AD8,AE$20:AE$54)</f>
        <v>0</v>
      </c>
      <c r="AF8" s="9"/>
      <c r="AG8" s="9"/>
    </row>
    <row r="9" spans="1:33" x14ac:dyDescent="0.25">
      <c r="A9" s="10"/>
      <c r="B9" s="10"/>
      <c r="D9" s="46"/>
      <c r="G9" s="46"/>
      <c r="H9" s="9"/>
      <c r="K9" s="46"/>
      <c r="L9" s="9"/>
      <c r="O9" s="46"/>
      <c r="P9" s="9"/>
      <c r="S9" s="46"/>
      <c r="T9" s="9"/>
      <c r="W9" s="46"/>
      <c r="X9" s="9"/>
      <c r="AA9" s="46"/>
      <c r="AB9" s="9"/>
      <c r="AE9" s="46"/>
      <c r="AF9" s="9"/>
      <c r="AG9" s="9"/>
    </row>
    <row r="10" spans="1:33" x14ac:dyDescent="0.25">
      <c r="A10" s="291" t="s">
        <v>396</v>
      </c>
      <c r="B10" s="292"/>
      <c r="D10" s="297">
        <v>0.3</v>
      </c>
      <c r="F10" s="47">
        <v>1</v>
      </c>
      <c r="G10" s="48">
        <v>1</v>
      </c>
      <c r="H10" s="9"/>
      <c r="J10" s="47">
        <v>1</v>
      </c>
      <c r="K10" s="48">
        <v>0.5</v>
      </c>
      <c r="L10" s="9" t="s">
        <v>410</v>
      </c>
      <c r="N10" s="47">
        <v>1</v>
      </c>
      <c r="O10" s="48">
        <v>1</v>
      </c>
      <c r="P10" s="9"/>
      <c r="R10" s="47">
        <v>1</v>
      </c>
      <c r="S10" s="48">
        <v>0.3</v>
      </c>
      <c r="T10" s="9" t="s">
        <v>420</v>
      </c>
      <c r="V10" s="47">
        <v>1</v>
      </c>
      <c r="W10" s="48">
        <v>1</v>
      </c>
      <c r="X10" s="9"/>
      <c r="Z10" s="47">
        <v>1</v>
      </c>
      <c r="AA10" s="48">
        <v>1</v>
      </c>
      <c r="AB10" s="9"/>
      <c r="AD10" s="47">
        <v>1</v>
      </c>
      <c r="AE10" s="48">
        <v>1</v>
      </c>
      <c r="AF10" s="9"/>
      <c r="AG10" s="9"/>
    </row>
    <row r="11" spans="1:33" x14ac:dyDescent="0.25">
      <c r="A11" s="293"/>
      <c r="B11" s="294"/>
      <c r="D11" s="298"/>
      <c r="F11" s="47"/>
      <c r="G11" s="48"/>
      <c r="H11" s="9"/>
      <c r="J11" s="47">
        <v>2</v>
      </c>
      <c r="K11" s="48">
        <v>0.5</v>
      </c>
      <c r="L11" s="9" t="s">
        <v>411</v>
      </c>
      <c r="N11" s="47"/>
      <c r="O11" s="48"/>
      <c r="P11" s="9"/>
      <c r="R11" s="47">
        <v>2</v>
      </c>
      <c r="S11" s="48">
        <v>0.7</v>
      </c>
      <c r="T11" s="9" t="s">
        <v>421</v>
      </c>
      <c r="V11" s="47"/>
      <c r="W11" s="48"/>
      <c r="X11" s="9"/>
      <c r="Z11" s="47"/>
      <c r="AA11" s="48"/>
      <c r="AB11" s="9"/>
      <c r="AD11" s="47"/>
      <c r="AE11" s="48"/>
      <c r="AF11" s="9"/>
      <c r="AG11" s="9"/>
    </row>
    <row r="12" spans="1:33" x14ac:dyDescent="0.25">
      <c r="A12" s="295"/>
      <c r="B12" s="296"/>
      <c r="D12" s="299"/>
      <c r="F12" s="47"/>
      <c r="G12" s="48"/>
      <c r="H12" s="9"/>
      <c r="J12" s="47"/>
      <c r="K12" s="48"/>
      <c r="L12" s="9"/>
      <c r="N12" s="47"/>
      <c r="O12" s="48"/>
      <c r="P12" s="9"/>
      <c r="R12" s="47"/>
      <c r="S12" s="48"/>
      <c r="T12" s="9"/>
      <c r="V12" s="47"/>
      <c r="W12" s="48"/>
      <c r="X12" s="9"/>
      <c r="Z12" s="47"/>
      <c r="AA12" s="48"/>
      <c r="AB12" s="9"/>
      <c r="AD12" s="47"/>
      <c r="AE12" s="48"/>
      <c r="AF12" s="9"/>
      <c r="AG12" s="9"/>
    </row>
    <row r="13" spans="1:33" x14ac:dyDescent="0.25">
      <c r="A13" s="10"/>
      <c r="B13" s="10"/>
      <c r="D13" s="46"/>
      <c r="G13" s="46"/>
      <c r="H13" s="9"/>
      <c r="K13" s="46"/>
      <c r="L13" s="9"/>
      <c r="O13" s="46"/>
      <c r="P13" s="9"/>
      <c r="S13" s="46"/>
      <c r="T13" s="9"/>
      <c r="W13" s="46"/>
      <c r="X13" s="9"/>
      <c r="AA13" s="46"/>
      <c r="AB13" s="9"/>
      <c r="AE13" s="46"/>
      <c r="AF13" s="9"/>
      <c r="AG13" s="9"/>
    </row>
    <row r="14" spans="1:33" x14ac:dyDescent="0.25">
      <c r="A14" s="289" t="s">
        <v>397</v>
      </c>
      <c r="B14" s="290"/>
      <c r="D14" s="206">
        <f>+ROUND(D5*0.4,0)</f>
        <v>232723710</v>
      </c>
      <c r="F14" s="47" t="s">
        <v>19</v>
      </c>
      <c r="G14" s="49">
        <f>+SUMIF(F$20:F$90,F14,G$20:G$90)</f>
        <v>10544751165</v>
      </c>
      <c r="H14" s="9" t="str">
        <f>+IF(G14&gt;=$D14,"SI","NO")</f>
        <v>SI</v>
      </c>
      <c r="J14" s="47" t="s">
        <v>19</v>
      </c>
      <c r="K14" s="49">
        <f>+SUMIF(J$20:J$90,J14,K$20:K$90)</f>
        <v>3959344570</v>
      </c>
      <c r="L14" s="9" t="str">
        <f>+IF(K14&gt;=$D14,"SI","NO")</f>
        <v>SI</v>
      </c>
      <c r="N14" s="47" t="s">
        <v>19</v>
      </c>
      <c r="O14" s="49">
        <f>+SUMIF(N$20:N$90,N14,O$20:O$90)</f>
        <v>1254007609</v>
      </c>
      <c r="P14" s="9" t="str">
        <f>+IF(O14&gt;=$D14,"SI","NO")</f>
        <v>SI</v>
      </c>
      <c r="R14" s="47" t="s">
        <v>54</v>
      </c>
      <c r="S14" s="49">
        <f ca="1">+SUMIF(R$20:R$90,R14,S$20:S$90)</f>
        <v>870953909</v>
      </c>
      <c r="T14" s="9" t="str">
        <f ca="1">+IF(S14&gt;=$D14,"SI","NO")</f>
        <v>SI</v>
      </c>
      <c r="V14" s="47" t="s">
        <v>19</v>
      </c>
      <c r="W14" s="49">
        <f ca="1">+SUMIF(V$20:V$90,V14,W$20:W$90)</f>
        <v>2379953044</v>
      </c>
      <c r="X14" s="9" t="str">
        <f ca="1">+IF(W14&gt;=$D14,"SI","NO")</f>
        <v>SI</v>
      </c>
      <c r="Z14" s="47" t="s">
        <v>19</v>
      </c>
      <c r="AA14" s="49">
        <f>+SUMIF(Z$20:Z$90,Z14,AA$20:AA$90)</f>
        <v>958111712</v>
      </c>
      <c r="AB14" s="9" t="str">
        <f>+IF(AA14&gt;=$D14,"SI","NO")</f>
        <v>SI</v>
      </c>
      <c r="AD14" s="47" t="s">
        <v>19</v>
      </c>
      <c r="AE14" s="49">
        <f ca="1">+SUMIF(AD$20:AD$90,AD14,AE$20:AE$90)</f>
        <v>1087840327</v>
      </c>
      <c r="AF14" s="9" t="str">
        <f ca="1">+IF(AE14&gt;=$D14,"SI","NO")</f>
        <v>SI</v>
      </c>
      <c r="AG14" s="9"/>
    </row>
    <row r="15" spans="1:33" s="2" customFormat="1" x14ac:dyDescent="0.25">
      <c r="A15" s="201"/>
      <c r="B15" s="201"/>
      <c r="D15" s="202"/>
      <c r="F15" s="203"/>
      <c r="G15" s="204"/>
      <c r="H15" s="9"/>
      <c r="J15" s="203"/>
      <c r="K15" s="204"/>
      <c r="L15" s="9"/>
      <c r="N15" s="203"/>
      <c r="O15" s="204"/>
      <c r="P15" s="9"/>
      <c r="R15" s="203"/>
      <c r="S15" s="204"/>
      <c r="T15" s="9"/>
      <c r="V15" s="203"/>
      <c r="W15" s="204"/>
      <c r="X15" s="9"/>
      <c r="Z15" s="203"/>
      <c r="AA15" s="204"/>
      <c r="AB15" s="9"/>
      <c r="AD15" s="203"/>
      <c r="AE15" s="204"/>
      <c r="AF15" s="9"/>
      <c r="AG15" s="9"/>
    </row>
    <row r="16" spans="1:33" x14ac:dyDescent="0.25">
      <c r="A16" s="286" t="s">
        <v>398</v>
      </c>
      <c r="B16" s="287"/>
      <c r="D16" s="288">
        <f>+ROUND(D5*0.3,0)</f>
        <v>174542783</v>
      </c>
      <c r="F16" s="47" t="s">
        <v>19</v>
      </c>
      <c r="G16" s="49">
        <f>+SUMIF(F$20:F$90,F16,G$20:G$90)</f>
        <v>10544751165</v>
      </c>
      <c r="H16" s="9" t="str">
        <f>+IF(G16&gt;=$D$16,"SI","NO")</f>
        <v>SI</v>
      </c>
      <c r="J16" s="47" t="s">
        <v>19</v>
      </c>
      <c r="K16" s="49">
        <f>+SUMIF(J$20:J$90,J16,K$20:K$90)</f>
        <v>3959344570</v>
      </c>
      <c r="L16" s="9"/>
      <c r="N16" s="47" t="s">
        <v>19</v>
      </c>
      <c r="O16" s="49">
        <f>+SUMIF(N$20:N$90,N16,O$20:O$90)</f>
        <v>1254007609</v>
      </c>
      <c r="P16" s="9" t="str">
        <f>+IF(O16&gt;=$D$16,"SI","NO")</f>
        <v>SI</v>
      </c>
      <c r="R16" s="47" t="s">
        <v>19</v>
      </c>
      <c r="S16" s="49">
        <f>+SUMIF(R$20:R$90,R16,S$20:S$90)</f>
        <v>0</v>
      </c>
      <c r="T16" s="9" t="str">
        <f>+IF(S16&gt;=$D$16,"SI","NO")</f>
        <v>NO</v>
      </c>
      <c r="V16" s="47" t="s">
        <v>19</v>
      </c>
      <c r="W16" s="49">
        <f ca="1">+SUMIF(V$20:V$90,V16,W$20:W$90)</f>
        <v>2379953044</v>
      </c>
      <c r="X16" s="9" t="str">
        <f ca="1">+IF(W16&gt;=$D$16,"SI","NO")</f>
        <v>SI</v>
      </c>
      <c r="Z16" s="47" t="s">
        <v>19</v>
      </c>
      <c r="AA16" s="49">
        <f>+SUMIF(Z$20:Z$90,Z16,AA$20:AA$90)</f>
        <v>958111712</v>
      </c>
      <c r="AB16" s="9" t="str">
        <f>+IF(AA16&gt;=$D$16,"SI","NO")</f>
        <v>SI</v>
      </c>
      <c r="AD16" s="47" t="s">
        <v>19</v>
      </c>
      <c r="AE16" s="49">
        <f ca="1">+SUMIF(AD$20:AD$90,AD16,AE$20:AE$90)</f>
        <v>1087840327</v>
      </c>
      <c r="AF16" s="9" t="str">
        <f ca="1">+IF(AE16&gt;=$D$16,"SI","NO")</f>
        <v>SI</v>
      </c>
      <c r="AG16" s="9"/>
    </row>
    <row r="17" spans="1:33" x14ac:dyDescent="0.25">
      <c r="A17" s="287"/>
      <c r="B17" s="287"/>
      <c r="D17" s="288"/>
      <c r="F17" s="47"/>
      <c r="G17" s="49">
        <f>+SUMIF(F$20:F$90,F17,G$20:G$90)</f>
        <v>0</v>
      </c>
      <c r="H17" s="9"/>
      <c r="J17" s="47" t="s">
        <v>54</v>
      </c>
      <c r="K17" s="49">
        <f>+SUMIF(J$20:J$90,J17,K$20:K$90)</f>
        <v>423037416</v>
      </c>
      <c r="L17" s="9" t="str">
        <f>+IF(K17&gt;=$D$16,"SI","NO")</f>
        <v>SI</v>
      </c>
      <c r="N17" s="47"/>
      <c r="O17" s="49">
        <f>+SUMIF(N$20:N$90,N17,O$20:O$90)</f>
        <v>0</v>
      </c>
      <c r="P17" s="9"/>
      <c r="R17" s="47" t="s">
        <v>54</v>
      </c>
      <c r="S17" s="49">
        <f ca="1">+SUMIF(R$20:R$90,R17,S$20:S$90)</f>
        <v>870953909</v>
      </c>
      <c r="T17" s="9"/>
      <c r="V17" s="47"/>
      <c r="W17" s="49">
        <f>+SUMIF(V$20:V$90,V17,W$20:W$90)</f>
        <v>0</v>
      </c>
      <c r="X17" s="9"/>
      <c r="Z17" s="47"/>
      <c r="AA17" s="49">
        <f>+SUMIF(Z$20:Z$90,Z17,AA$20:AA$90)</f>
        <v>0</v>
      </c>
      <c r="AB17" s="9"/>
      <c r="AD17" s="47"/>
      <c r="AE17" s="49">
        <f>+SUMIF(AD$20:AD$90,AD17,AE$20:AE$90)</f>
        <v>0</v>
      </c>
      <c r="AF17" s="9"/>
      <c r="AG17" s="9"/>
    </row>
    <row r="18" spans="1:33" x14ac:dyDescent="0.25">
      <c r="A18" s="287"/>
      <c r="B18" s="287"/>
      <c r="D18" s="288"/>
      <c r="F18" s="47"/>
      <c r="G18" s="49">
        <f>+SUMIF(F$20:F$90,F18,G$20:G$90)</f>
        <v>0</v>
      </c>
      <c r="H18" s="9"/>
      <c r="J18" s="47"/>
      <c r="K18" s="49">
        <f>+SUMIF(J$20:J$90,J18,K$20:K$90)</f>
        <v>0</v>
      </c>
      <c r="L18" s="9"/>
      <c r="N18" s="47"/>
      <c r="O18" s="49">
        <f>+SUMIF(N$20:N$90,N18,O$20:O$90)</f>
        <v>0</v>
      </c>
      <c r="P18" s="9"/>
      <c r="R18" s="47"/>
      <c r="S18" s="49">
        <f>+SUMIF(R$20:R$90,R18,S$20:S$90)</f>
        <v>0</v>
      </c>
      <c r="T18" s="9"/>
      <c r="V18" s="47"/>
      <c r="W18" s="49">
        <f>+SUMIF(V$20:V$90,V18,W$20:W$90)</f>
        <v>0</v>
      </c>
      <c r="X18" s="9"/>
      <c r="Z18" s="47"/>
      <c r="AA18" s="49">
        <f>+SUMIF(Z$20:Z$90,Z18,AA$20:AA$90)</f>
        <v>0</v>
      </c>
      <c r="AB18" s="9"/>
      <c r="AD18" s="47"/>
      <c r="AE18" s="49">
        <f>+SUMIF(AD$20:AD$90,AD18,AE$20:AE$90)</f>
        <v>0</v>
      </c>
      <c r="AF18" s="9"/>
      <c r="AG18" s="9"/>
    </row>
    <row r="19" spans="1:33" x14ac:dyDescent="0.25">
      <c r="A19" s="10"/>
    </row>
    <row r="20" spans="1:33" x14ac:dyDescent="0.25">
      <c r="A20" s="183" t="s">
        <v>21</v>
      </c>
      <c r="B20" s="11"/>
      <c r="D20" s="195" t="s">
        <v>395</v>
      </c>
      <c r="F20" s="27"/>
      <c r="G20" s="184" t="s">
        <v>21</v>
      </c>
      <c r="H20" s="185"/>
      <c r="I20" s="186"/>
      <c r="J20" s="187"/>
      <c r="K20" s="184" t="s">
        <v>21</v>
      </c>
      <c r="L20" s="185"/>
      <c r="M20" s="186"/>
      <c r="N20" s="187"/>
      <c r="O20" s="184" t="s">
        <v>21</v>
      </c>
      <c r="P20" s="185"/>
      <c r="Q20" s="186"/>
      <c r="R20" s="187"/>
      <c r="S20" s="184" t="s">
        <v>21</v>
      </c>
      <c r="T20" s="185"/>
      <c r="U20" s="186"/>
      <c r="V20" s="187"/>
      <c r="W20" s="184" t="s">
        <v>21</v>
      </c>
      <c r="X20" s="185"/>
      <c r="Y20" s="186"/>
      <c r="Z20" s="187"/>
      <c r="AA20" s="184" t="s">
        <v>21</v>
      </c>
      <c r="AB20" s="185"/>
      <c r="AC20" s="186"/>
      <c r="AD20" s="187"/>
      <c r="AE20" s="184" t="s">
        <v>21</v>
      </c>
      <c r="AF20" s="185"/>
      <c r="AG20" s="24"/>
    </row>
    <row r="21" spans="1:33" x14ac:dyDescent="0.25">
      <c r="A21" s="12"/>
      <c r="B21" s="13"/>
      <c r="F21" s="25"/>
      <c r="G21" s="24"/>
      <c r="H21" s="19"/>
      <c r="J21" s="25"/>
      <c r="K21" s="24"/>
      <c r="L21" s="19"/>
      <c r="N21" s="25"/>
      <c r="O21" s="24"/>
      <c r="P21" s="19"/>
      <c r="R21" s="25"/>
      <c r="S21" s="24"/>
      <c r="T21" s="19"/>
      <c r="V21" s="25"/>
      <c r="W21" s="24"/>
      <c r="X21" s="19"/>
      <c r="Z21" s="25"/>
      <c r="AA21" s="24"/>
      <c r="AB21" s="19"/>
      <c r="AD21" s="25"/>
      <c r="AE21" s="24"/>
      <c r="AF21" s="19"/>
      <c r="AG21" s="24"/>
    </row>
    <row r="22" spans="1:33" x14ac:dyDescent="0.25">
      <c r="A22" s="12" t="s">
        <v>22</v>
      </c>
      <c r="B22" s="13"/>
      <c r="D22" s="225">
        <v>721214</v>
      </c>
      <c r="F22" s="14" t="s">
        <v>23</v>
      </c>
      <c r="G22" s="216">
        <v>201944869</v>
      </c>
      <c r="H22" s="16" t="s">
        <v>15</v>
      </c>
      <c r="J22" s="14" t="s">
        <v>23</v>
      </c>
      <c r="K22" s="216">
        <v>7470918177.1199999</v>
      </c>
      <c r="L22" s="16" t="s">
        <v>15</v>
      </c>
      <c r="N22" s="14" t="s">
        <v>23</v>
      </c>
      <c r="O22" s="15">
        <v>465148681</v>
      </c>
      <c r="P22" s="16" t="s">
        <v>15</v>
      </c>
      <c r="R22" s="14" t="s">
        <v>23</v>
      </c>
      <c r="S22" s="15">
        <v>610144823.05999994</v>
      </c>
      <c r="T22" s="16" t="s">
        <v>15</v>
      </c>
      <c r="V22" s="14" t="s">
        <v>23</v>
      </c>
      <c r="W22" s="15">
        <v>1000000000</v>
      </c>
      <c r="X22" s="16" t="s">
        <v>15</v>
      </c>
      <c r="Z22" s="14" t="s">
        <v>23</v>
      </c>
      <c r="AA22" s="15">
        <v>1406600984</v>
      </c>
      <c r="AB22" s="16" t="s">
        <v>15</v>
      </c>
      <c r="AD22" s="14" t="s">
        <v>23</v>
      </c>
      <c r="AE22" s="15">
        <v>665319665</v>
      </c>
      <c r="AF22" s="16" t="s">
        <v>15</v>
      </c>
      <c r="AG22" s="3"/>
    </row>
    <row r="23" spans="1:33" ht="15" customHeight="1" x14ac:dyDescent="0.25">
      <c r="A23" s="12" t="s">
        <v>24</v>
      </c>
      <c r="B23" s="13"/>
      <c r="D23" s="226">
        <v>721015</v>
      </c>
      <c r="F23" s="25"/>
      <c r="G23" s="24">
        <v>1986</v>
      </c>
      <c r="H23" s="282" t="s">
        <v>399</v>
      </c>
      <c r="J23" s="25"/>
      <c r="K23" s="24">
        <v>2009</v>
      </c>
      <c r="L23" s="282" t="s">
        <v>416</v>
      </c>
      <c r="N23" s="25"/>
      <c r="O23" s="24">
        <v>2015</v>
      </c>
      <c r="P23" s="282" t="s">
        <v>418</v>
      </c>
      <c r="R23" s="25"/>
      <c r="S23" s="24">
        <v>2015</v>
      </c>
      <c r="T23" s="282" t="s">
        <v>422</v>
      </c>
      <c r="V23" s="25"/>
      <c r="W23" s="24">
        <v>2012</v>
      </c>
      <c r="X23" s="282" t="s">
        <v>426</v>
      </c>
      <c r="Z23" s="25"/>
      <c r="AA23" s="24">
        <v>2015</v>
      </c>
      <c r="AB23" s="282" t="s">
        <v>416</v>
      </c>
      <c r="AD23" s="25"/>
      <c r="AE23" s="24">
        <v>2019</v>
      </c>
      <c r="AF23" s="282" t="s">
        <v>432</v>
      </c>
      <c r="AG23" s="182"/>
    </row>
    <row r="24" spans="1:33" x14ac:dyDescent="0.25">
      <c r="A24" s="17" t="s">
        <v>25</v>
      </c>
      <c r="B24" s="13"/>
      <c r="D24" s="226">
        <v>721513</v>
      </c>
      <c r="F24" s="50"/>
      <c r="G24" s="45">
        <v>1</v>
      </c>
      <c r="H24" s="282"/>
      <c r="J24" s="215">
        <v>0.3</v>
      </c>
      <c r="K24" s="214">
        <v>0.3</v>
      </c>
      <c r="L24" s="282"/>
      <c r="N24" s="215">
        <v>1</v>
      </c>
      <c r="O24" s="214">
        <v>1</v>
      </c>
      <c r="P24" s="282"/>
      <c r="R24" s="50">
        <v>0.7</v>
      </c>
      <c r="S24" s="18">
        <v>0.7</v>
      </c>
      <c r="T24" s="282"/>
      <c r="V24" s="50">
        <v>1</v>
      </c>
      <c r="W24" s="18">
        <v>1</v>
      </c>
      <c r="X24" s="282"/>
      <c r="Z24" s="50">
        <v>0.5</v>
      </c>
      <c r="AA24" s="18">
        <v>0.5</v>
      </c>
      <c r="AB24" s="282"/>
      <c r="AD24" s="50">
        <v>1</v>
      </c>
      <c r="AE24" s="18">
        <v>1</v>
      </c>
      <c r="AF24" s="282"/>
      <c r="AG24" s="182"/>
    </row>
    <row r="25" spans="1:33" x14ac:dyDescent="0.25">
      <c r="A25" s="17"/>
      <c r="B25" s="13"/>
      <c r="D25" s="226">
        <v>721515</v>
      </c>
      <c r="F25" s="25"/>
      <c r="G25" s="18"/>
      <c r="H25" s="282"/>
      <c r="J25" s="25"/>
      <c r="K25" s="18"/>
      <c r="L25" s="282"/>
      <c r="N25" s="25"/>
      <c r="O25" s="18"/>
      <c r="P25" s="282"/>
      <c r="R25" s="25"/>
      <c r="S25" s="18"/>
      <c r="T25" s="282"/>
      <c r="V25" s="25"/>
      <c r="W25" s="18"/>
      <c r="X25" s="282"/>
      <c r="Z25" s="25"/>
      <c r="AA25" s="18"/>
      <c r="AB25" s="282"/>
      <c r="AD25" s="25"/>
      <c r="AE25" s="18"/>
      <c r="AF25" s="282"/>
      <c r="AG25" s="182"/>
    </row>
    <row r="26" spans="1:33" x14ac:dyDescent="0.25">
      <c r="A26" s="17"/>
      <c r="B26" s="13"/>
      <c r="D26" s="226">
        <v>721519</v>
      </c>
      <c r="F26" s="25"/>
      <c r="G26" s="18"/>
      <c r="H26" s="282"/>
      <c r="J26" s="25"/>
      <c r="K26" s="18"/>
      <c r="L26" s="282"/>
      <c r="N26" s="25"/>
      <c r="O26" s="18"/>
      <c r="P26" s="282"/>
      <c r="R26" s="25"/>
      <c r="S26" s="18"/>
      <c r="T26" s="282"/>
      <c r="V26" s="25"/>
      <c r="W26" s="18"/>
      <c r="X26" s="282"/>
      <c r="Z26" s="25"/>
      <c r="AA26" s="18"/>
      <c r="AB26" s="282"/>
      <c r="AD26" s="25"/>
      <c r="AE26" s="18"/>
      <c r="AF26" s="282"/>
      <c r="AG26" s="182"/>
    </row>
    <row r="27" spans="1:33" x14ac:dyDescent="0.25">
      <c r="A27" s="17"/>
      <c r="B27" s="13"/>
      <c r="D27" s="226">
        <v>721520</v>
      </c>
      <c r="F27" s="25"/>
      <c r="G27" s="18"/>
      <c r="H27" s="282"/>
      <c r="J27" s="25"/>
      <c r="K27" s="18"/>
      <c r="L27" s="282"/>
      <c r="N27" s="25"/>
      <c r="O27" s="18"/>
      <c r="P27" s="282"/>
      <c r="R27" s="25"/>
      <c r="S27" s="18"/>
      <c r="T27" s="282"/>
      <c r="V27" s="25"/>
      <c r="W27" s="18"/>
      <c r="X27" s="282"/>
      <c r="Z27" s="25"/>
      <c r="AA27" s="18"/>
      <c r="AB27" s="282"/>
      <c r="AD27" s="25"/>
      <c r="AE27" s="18"/>
      <c r="AF27" s="282"/>
      <c r="AG27" s="182"/>
    </row>
    <row r="28" spans="1:33" x14ac:dyDescent="0.25">
      <c r="A28" s="17"/>
      <c r="B28" s="13"/>
      <c r="D28" s="226">
        <v>721523</v>
      </c>
      <c r="F28" s="25"/>
      <c r="G28" s="18"/>
      <c r="H28" s="282"/>
      <c r="J28" s="25"/>
      <c r="K28" s="18"/>
      <c r="L28" s="282"/>
      <c r="N28" s="25"/>
      <c r="O28" s="18"/>
      <c r="P28" s="282"/>
      <c r="R28" s="25"/>
      <c r="S28" s="18"/>
      <c r="T28" s="282"/>
      <c r="V28" s="25"/>
      <c r="W28" s="18"/>
      <c r="X28" s="282"/>
      <c r="Z28" s="25"/>
      <c r="AA28" s="18"/>
      <c r="AB28" s="282"/>
      <c r="AD28" s="25"/>
      <c r="AE28" s="18"/>
      <c r="AF28" s="282"/>
      <c r="AG28" s="182"/>
    </row>
    <row r="29" spans="1:33" x14ac:dyDescent="0.25">
      <c r="A29" s="12"/>
      <c r="B29" s="13"/>
      <c r="D29" s="226">
        <v>721524</v>
      </c>
      <c r="F29" s="25"/>
      <c r="G29" s="18"/>
      <c r="H29" s="282"/>
      <c r="J29" s="25"/>
      <c r="K29" s="18"/>
      <c r="L29" s="282"/>
      <c r="N29" s="25"/>
      <c r="O29" s="18"/>
      <c r="P29" s="282"/>
      <c r="R29" s="25"/>
      <c r="S29" s="18"/>
      <c r="T29" s="282"/>
      <c r="V29" s="25"/>
      <c r="W29" s="18"/>
      <c r="X29" s="282"/>
      <c r="Z29" s="25"/>
      <c r="AA29" s="18"/>
      <c r="AB29" s="282"/>
      <c r="AD29" s="25"/>
      <c r="AE29" s="18"/>
      <c r="AF29" s="282"/>
      <c r="AG29" s="182"/>
    </row>
    <row r="30" spans="1:33" x14ac:dyDescent="0.25">
      <c r="A30" s="20" t="s">
        <v>27</v>
      </c>
      <c r="B30" s="21"/>
      <c r="D30" s="226">
        <v>721525</v>
      </c>
      <c r="F30" s="22" t="s">
        <v>19</v>
      </c>
      <c r="G30" s="23">
        <f>+ROUND(G22*G24*$B$152/(LOOKUP(G23,$A$118:$A$152,$B$118:$B$152)),0)</f>
        <v>10544751165</v>
      </c>
      <c r="H30" s="26">
        <f>+ROUND(G30/$B$152,2)</f>
        <v>12012.66</v>
      </c>
      <c r="J30" s="22" t="s">
        <v>19</v>
      </c>
      <c r="K30" s="23">
        <f>+ROUND(K22*K24*$B$152/(LOOKUP(K23,$A$118:$A$152,$B$118:$B$152)),0)</f>
        <v>3959344570</v>
      </c>
      <c r="L30" s="26">
        <f>+ROUND(K30/$B$152,2)</f>
        <v>4510.5200000000004</v>
      </c>
      <c r="N30" s="22" t="s">
        <v>19</v>
      </c>
      <c r="O30" s="23">
        <f>+ROUND(O22*O24*$B$152/(LOOKUP(O23,$A$118:$A$152,$B$118:$B$152)),0)</f>
        <v>633675654</v>
      </c>
      <c r="P30" s="26">
        <f>+ROUND(O30/$B$152,2)</f>
        <v>721.89</v>
      </c>
      <c r="R30" s="22" t="s">
        <v>54</v>
      </c>
      <c r="S30" s="23">
        <f>+ROUND(S22*S24*$B$152/(LOOKUP(S23,$A$118:$A$152,$B$118:$B$152)),0)</f>
        <v>581843516</v>
      </c>
      <c r="T30" s="26">
        <f>+ROUND(S30/$B$152,2)</f>
        <v>662.84</v>
      </c>
      <c r="V30" s="22" t="s">
        <v>19</v>
      </c>
      <c r="W30" s="23">
        <f>+ROUND(W22*W24*$B$152/(LOOKUP(W23,$A$118:$A$152,$B$118:$B$152)),0)</f>
        <v>1548973002</v>
      </c>
      <c r="X30" s="26">
        <f>+ROUND(W30/$B$152,2)</f>
        <v>1764.6</v>
      </c>
      <c r="Z30" s="22" t="s">
        <v>19</v>
      </c>
      <c r="AA30" s="23">
        <f>+ROUND(AA22*AA24*$B$152/(LOOKUP(AA23,$A$118:$A$152,$B$118:$B$152)),0)</f>
        <v>958111712</v>
      </c>
      <c r="AB30" s="26">
        <f>+ROUND(AA30/$B$152,2)</f>
        <v>1091.49</v>
      </c>
      <c r="AD30" s="22" t="s">
        <v>19</v>
      </c>
      <c r="AE30" s="23">
        <f>+ROUND(AE22*AE24*$B$152/(LOOKUP(AE23,$A$118:$A$152,$B$118:$B$152)),0)</f>
        <v>705238877</v>
      </c>
      <c r="AF30" s="26">
        <f>+ROUND(AE30/$B$152,2)</f>
        <v>803.41</v>
      </c>
      <c r="AG30" s="24"/>
    </row>
    <row r="31" spans="1:33" x14ac:dyDescent="0.25">
      <c r="D31" s="226">
        <v>721526</v>
      </c>
    </row>
    <row r="32" spans="1:33" x14ac:dyDescent="0.25">
      <c r="A32" s="183" t="s">
        <v>26</v>
      </c>
      <c r="B32" s="11"/>
      <c r="D32" s="226">
        <v>721529</v>
      </c>
      <c r="F32" s="27"/>
      <c r="G32" s="184" t="s">
        <v>26</v>
      </c>
      <c r="H32" s="185"/>
      <c r="I32" s="186"/>
      <c r="J32" s="187"/>
      <c r="K32" s="184" t="s">
        <v>26</v>
      </c>
      <c r="L32" s="185"/>
      <c r="M32" s="186"/>
      <c r="N32" s="187"/>
      <c r="O32" s="184" t="s">
        <v>26</v>
      </c>
      <c r="P32" s="185"/>
      <c r="Q32" s="186"/>
      <c r="R32" s="187"/>
      <c r="S32" s="184" t="s">
        <v>26</v>
      </c>
      <c r="T32" s="185"/>
      <c r="U32" s="186"/>
      <c r="V32" s="187"/>
      <c r="W32" s="184" t="s">
        <v>26</v>
      </c>
      <c r="X32" s="185"/>
      <c r="Y32" s="186"/>
      <c r="Z32" s="187"/>
      <c r="AA32" s="184" t="s">
        <v>26</v>
      </c>
      <c r="AB32" s="185"/>
      <c r="AC32" s="186"/>
      <c r="AD32" s="187"/>
      <c r="AE32" s="184" t="s">
        <v>26</v>
      </c>
      <c r="AF32" s="185"/>
      <c r="AG32" s="24"/>
    </row>
    <row r="33" spans="1:33" x14ac:dyDescent="0.25">
      <c r="A33" s="12"/>
      <c r="B33" s="13"/>
      <c r="D33" s="226">
        <v>951219</v>
      </c>
      <c r="F33" s="25"/>
      <c r="G33" s="24"/>
      <c r="H33" s="19"/>
      <c r="J33" s="25"/>
      <c r="K33" s="24"/>
      <c r="L33" s="19"/>
      <c r="N33" s="25"/>
      <c r="O33" s="24"/>
      <c r="P33" s="19"/>
      <c r="R33" s="25"/>
      <c r="S33" s="24"/>
      <c r="T33" s="19"/>
      <c r="V33" s="25"/>
      <c r="W33" s="24"/>
      <c r="X33" s="19"/>
      <c r="Z33" s="25"/>
      <c r="AA33" s="24"/>
      <c r="AB33" s="19"/>
      <c r="AD33" s="25"/>
      <c r="AE33" s="24"/>
      <c r="AF33" s="19"/>
      <c r="AG33" s="24"/>
    </row>
    <row r="34" spans="1:33" ht="15" customHeight="1" x14ac:dyDescent="0.25">
      <c r="A34" s="12" t="s">
        <v>22</v>
      </c>
      <c r="B34" s="13"/>
      <c r="F34" s="14" t="s">
        <v>23</v>
      </c>
      <c r="G34" s="216">
        <v>0</v>
      </c>
      <c r="H34" s="16" t="s">
        <v>15</v>
      </c>
      <c r="J34" s="14" t="s">
        <v>23</v>
      </c>
      <c r="K34" s="216">
        <v>159999934</v>
      </c>
      <c r="L34" s="16" t="s">
        <v>15</v>
      </c>
      <c r="N34" s="14" t="s">
        <v>23</v>
      </c>
      <c r="O34" s="15">
        <v>1564020647</v>
      </c>
      <c r="P34" s="16" t="s">
        <v>15</v>
      </c>
      <c r="R34" s="14" t="s">
        <v>23</v>
      </c>
      <c r="S34" s="15">
        <v>56187756</v>
      </c>
      <c r="T34" s="16" t="s">
        <v>15</v>
      </c>
      <c r="V34" s="14" t="s">
        <v>23</v>
      </c>
      <c r="W34" s="15">
        <v>677755196</v>
      </c>
      <c r="X34" s="16" t="s">
        <v>15</v>
      </c>
      <c r="Z34" s="14" t="s">
        <v>23</v>
      </c>
      <c r="AA34" s="15">
        <v>0</v>
      </c>
      <c r="AB34" s="16"/>
      <c r="AD34" s="14" t="s">
        <v>23</v>
      </c>
      <c r="AE34" s="15">
        <v>3405141267</v>
      </c>
      <c r="AF34" s="16"/>
      <c r="AG34" s="3"/>
    </row>
    <row r="35" spans="1:33" ht="15" customHeight="1" x14ac:dyDescent="0.25">
      <c r="A35" s="12" t="s">
        <v>24</v>
      </c>
      <c r="B35" s="13"/>
      <c r="F35" s="25"/>
      <c r="G35" s="24">
        <v>2000</v>
      </c>
      <c r="H35" s="282" t="s">
        <v>74</v>
      </c>
      <c r="J35" s="25"/>
      <c r="K35" s="24">
        <v>2003</v>
      </c>
      <c r="L35" s="282" t="s">
        <v>413</v>
      </c>
      <c r="N35" s="25"/>
      <c r="O35" s="24">
        <v>2017</v>
      </c>
      <c r="P35" s="282" t="s">
        <v>417</v>
      </c>
      <c r="R35" s="25"/>
      <c r="S35" s="24">
        <v>2014</v>
      </c>
      <c r="T35" s="282" t="s">
        <v>422</v>
      </c>
      <c r="V35" s="25"/>
      <c r="W35" s="24">
        <v>2015</v>
      </c>
      <c r="X35" s="282" t="s">
        <v>427</v>
      </c>
      <c r="Z35" s="25"/>
      <c r="AA35" s="24">
        <v>2000</v>
      </c>
      <c r="AB35" s="282" t="s">
        <v>74</v>
      </c>
      <c r="AD35" s="25"/>
      <c r="AE35" s="24">
        <v>2018</v>
      </c>
      <c r="AF35" s="282" t="s">
        <v>433</v>
      </c>
      <c r="AG35" s="182"/>
    </row>
    <row r="36" spans="1:33" x14ac:dyDescent="0.25">
      <c r="A36" s="17" t="s">
        <v>25</v>
      </c>
      <c r="B36" s="13"/>
      <c r="F36" s="50"/>
      <c r="G36" s="45">
        <v>0</v>
      </c>
      <c r="H36" s="282"/>
      <c r="J36" s="50">
        <v>1</v>
      </c>
      <c r="K36" s="18">
        <v>1</v>
      </c>
      <c r="L36" s="282"/>
      <c r="N36" s="219">
        <v>0.33333000000000002</v>
      </c>
      <c r="O36" s="220">
        <v>0.33333000000000002</v>
      </c>
      <c r="P36" s="282"/>
      <c r="R36" s="50">
        <v>1</v>
      </c>
      <c r="S36" s="18">
        <v>1</v>
      </c>
      <c r="T36" s="282"/>
      <c r="V36" s="50">
        <v>0.9</v>
      </c>
      <c r="W36" s="18">
        <v>0.9</v>
      </c>
      <c r="X36" s="282"/>
      <c r="Z36" s="50">
        <v>0</v>
      </c>
      <c r="AA36" s="18">
        <v>0</v>
      </c>
      <c r="AB36" s="282"/>
      <c r="AD36" s="50">
        <v>0.1</v>
      </c>
      <c r="AE36" s="18">
        <v>0.1</v>
      </c>
      <c r="AF36" s="282"/>
      <c r="AG36" s="182"/>
    </row>
    <row r="37" spans="1:33" ht="20.100000000000001" customHeight="1" x14ac:dyDescent="0.25">
      <c r="A37" s="17"/>
      <c r="B37" s="13"/>
      <c r="F37" s="25"/>
      <c r="G37" s="18"/>
      <c r="H37" s="282"/>
      <c r="J37" s="25"/>
      <c r="K37" s="18"/>
      <c r="L37" s="282"/>
      <c r="N37" s="25"/>
      <c r="O37" s="18"/>
      <c r="P37" s="282"/>
      <c r="R37" s="25"/>
      <c r="S37" s="18"/>
      <c r="T37" s="282"/>
      <c r="V37" s="25"/>
      <c r="W37" s="18"/>
      <c r="X37" s="282"/>
      <c r="Z37" s="25"/>
      <c r="AA37" s="18"/>
      <c r="AB37" s="282"/>
      <c r="AD37" s="25"/>
      <c r="AE37" s="18"/>
      <c r="AF37" s="282"/>
      <c r="AG37" s="182"/>
    </row>
    <row r="38" spans="1:33" ht="20.100000000000001" customHeight="1" x14ac:dyDescent="0.25">
      <c r="A38" s="17"/>
      <c r="B38" s="13"/>
      <c r="F38" s="25"/>
      <c r="G38" s="18"/>
      <c r="H38" s="282"/>
      <c r="J38" s="25"/>
      <c r="K38" s="18"/>
      <c r="L38" s="282"/>
      <c r="N38" s="25"/>
      <c r="O38" s="18"/>
      <c r="P38" s="282"/>
      <c r="R38" s="25"/>
      <c r="S38" s="18"/>
      <c r="T38" s="282"/>
      <c r="V38" s="25"/>
      <c r="W38" s="18"/>
      <c r="X38" s="282"/>
      <c r="Z38" s="25"/>
      <c r="AA38" s="18"/>
      <c r="AB38" s="282"/>
      <c r="AD38" s="25"/>
      <c r="AE38" s="18"/>
      <c r="AF38" s="282"/>
      <c r="AG38" s="182"/>
    </row>
    <row r="39" spans="1:33" ht="20.100000000000001" customHeight="1" x14ac:dyDescent="0.25">
      <c r="A39" s="17"/>
      <c r="B39" s="13"/>
      <c r="F39" s="25"/>
      <c r="G39" s="18"/>
      <c r="H39" s="282"/>
      <c r="J39" s="25"/>
      <c r="K39" s="18"/>
      <c r="L39" s="282"/>
      <c r="N39" s="25"/>
      <c r="O39" s="18"/>
      <c r="P39" s="282"/>
      <c r="R39" s="25"/>
      <c r="S39" s="18"/>
      <c r="T39" s="282"/>
      <c r="V39" s="25"/>
      <c r="W39" s="18"/>
      <c r="X39" s="282"/>
      <c r="Z39" s="25"/>
      <c r="AA39" s="18"/>
      <c r="AB39" s="282"/>
      <c r="AD39" s="25"/>
      <c r="AE39" s="18"/>
      <c r="AF39" s="282"/>
      <c r="AG39" s="182"/>
    </row>
    <row r="40" spans="1:33" ht="20.100000000000001" customHeight="1" x14ac:dyDescent="0.25">
      <c r="A40" s="17"/>
      <c r="B40" s="13"/>
      <c r="F40" s="25"/>
      <c r="G40" s="18"/>
      <c r="H40" s="282"/>
      <c r="J40" s="25"/>
      <c r="K40" s="18"/>
      <c r="L40" s="282"/>
      <c r="N40" s="25"/>
      <c r="O40" s="18"/>
      <c r="P40" s="282"/>
      <c r="R40" s="25"/>
      <c r="S40" s="18"/>
      <c r="T40" s="282"/>
      <c r="V40" s="25"/>
      <c r="W40" s="18"/>
      <c r="X40" s="282"/>
      <c r="Z40" s="25"/>
      <c r="AA40" s="18"/>
      <c r="AB40" s="282"/>
      <c r="AD40" s="25"/>
      <c r="AE40" s="18"/>
      <c r="AF40" s="282"/>
      <c r="AG40" s="182"/>
    </row>
    <row r="41" spans="1:33" ht="20.100000000000001" customHeight="1" x14ac:dyDescent="0.25">
      <c r="A41" s="12"/>
      <c r="B41" s="13"/>
      <c r="F41" s="25"/>
      <c r="G41" s="18"/>
      <c r="H41" s="282"/>
      <c r="J41" s="25"/>
      <c r="K41" s="18"/>
      <c r="L41" s="282"/>
      <c r="N41" s="25"/>
      <c r="O41" s="18"/>
      <c r="P41" s="282"/>
      <c r="R41" s="25"/>
      <c r="S41" s="18"/>
      <c r="T41" s="282"/>
      <c r="V41" s="25"/>
      <c r="W41" s="18"/>
      <c r="X41" s="282"/>
      <c r="Z41" s="25"/>
      <c r="AA41" s="18"/>
      <c r="AB41" s="282"/>
      <c r="AD41" s="25"/>
      <c r="AE41" s="18"/>
      <c r="AF41" s="282"/>
      <c r="AG41" s="182"/>
    </row>
    <row r="42" spans="1:33" x14ac:dyDescent="0.25">
      <c r="A42" s="20" t="s">
        <v>27</v>
      </c>
      <c r="B42" s="21"/>
      <c r="F42" s="22" t="s">
        <v>20</v>
      </c>
      <c r="G42" s="23">
        <f>+ROUND(G34*G36*$B$152/(LOOKUP(G35,$A$118:$A$152,$B$118:$B$152)),0)</f>
        <v>0</v>
      </c>
      <c r="H42" s="26">
        <f>IFERROR(ROUND(G42/$B$152,2),"")</f>
        <v>0</v>
      </c>
      <c r="J42" s="22" t="s">
        <v>54</v>
      </c>
      <c r="K42" s="23">
        <f>+ROUND(K34*K36*$B$152/(LOOKUP(K35,$A$118:$A$152,$B$118:$B$152)),0)</f>
        <v>423037416</v>
      </c>
      <c r="L42" s="26">
        <f>IFERROR(ROUND(K42/$B$152,2),"")</f>
        <v>481.93</v>
      </c>
      <c r="N42" s="22" t="s">
        <v>19</v>
      </c>
      <c r="O42" s="23">
        <f>+ROUND(O34*O36*$B$152/(LOOKUP(O35,$A$118:$A$152,$B$118:$B$152)),0)</f>
        <v>620331955</v>
      </c>
      <c r="P42" s="26">
        <f>IFERROR(ROUND(O42/$B$152,2),"")</f>
        <v>706.69</v>
      </c>
      <c r="R42" s="22" t="s">
        <v>54</v>
      </c>
      <c r="S42" s="23">
        <f ca="1">+ROUND(S34*S36*$B$152/(LOOKUP(S35,$A$118:$A$152,$B$118:$B$151)),0)</f>
        <v>80067826</v>
      </c>
      <c r="T42" s="26">
        <f ca="1">IFERROR(ROUND(S42/$B$152,2),"")</f>
        <v>91.21</v>
      </c>
      <c r="V42" s="22" t="s">
        <v>19</v>
      </c>
      <c r="W42" s="23">
        <f ca="1">+ROUND(W34*W36*$B$152/(LOOKUP(W35,$A$118:$A$152,$B$118:$B$151)),0)</f>
        <v>830980042</v>
      </c>
      <c r="X42" s="26">
        <f ca="1">IFERROR(ROUND(W42/$B$152,2),"")</f>
        <v>946.66</v>
      </c>
      <c r="Z42" s="22" t="s">
        <v>20</v>
      </c>
      <c r="AA42" s="23">
        <f ca="1">+ROUND(AA34*AA36*$B$152/(LOOKUP(AA35,$A$118:$A$152,$B$118:$B$151)),0)</f>
        <v>0</v>
      </c>
      <c r="AB42" s="26">
        <f ca="1">IFERROR(ROUND(AA42/$B$152,2),"")</f>
        <v>0</v>
      </c>
      <c r="AD42" s="22" t="s">
        <v>19</v>
      </c>
      <c r="AE42" s="23">
        <f ca="1">+ROUND(AE34*AE36*$B$152/(LOOKUP(AE35,$A$118:$A$152,$B$118:$B$151)),0)</f>
        <v>382601450</v>
      </c>
      <c r="AF42" s="26">
        <f ca="1">IFERROR(ROUND(AE42/$B$152,2),"")</f>
        <v>435.86</v>
      </c>
      <c r="AG42" s="24"/>
    </row>
    <row r="44" spans="1:33" x14ac:dyDescent="0.25">
      <c r="A44" s="183" t="s">
        <v>71</v>
      </c>
      <c r="B44" s="11"/>
      <c r="F44" s="27"/>
      <c r="G44" s="184" t="s">
        <v>71</v>
      </c>
      <c r="H44" s="185"/>
      <c r="I44" s="186"/>
      <c r="J44" s="187"/>
      <c r="K44" s="184" t="s">
        <v>71</v>
      </c>
      <c r="L44" s="185"/>
      <c r="M44" s="186"/>
      <c r="N44" s="187"/>
      <c r="O44" s="184" t="s">
        <v>71</v>
      </c>
      <c r="P44" s="185"/>
      <c r="Q44" s="186"/>
      <c r="R44" s="187"/>
      <c r="S44" s="184" t="s">
        <v>71</v>
      </c>
      <c r="T44" s="185"/>
      <c r="U44" s="186"/>
      <c r="V44" s="187"/>
      <c r="W44" s="184" t="s">
        <v>71</v>
      </c>
      <c r="X44" s="185"/>
      <c r="Y44" s="186"/>
      <c r="Z44" s="187"/>
      <c r="AA44" s="184" t="s">
        <v>71</v>
      </c>
      <c r="AB44" s="185"/>
      <c r="AC44" s="186"/>
      <c r="AD44" s="187"/>
      <c r="AE44" s="184" t="s">
        <v>71</v>
      </c>
      <c r="AF44" s="185"/>
      <c r="AG44" s="24"/>
    </row>
    <row r="45" spans="1:33" x14ac:dyDescent="0.25">
      <c r="A45" s="12"/>
      <c r="B45" s="13"/>
      <c r="F45" s="25"/>
      <c r="G45" s="24"/>
      <c r="H45" s="19"/>
      <c r="J45" s="25"/>
      <c r="K45" s="24"/>
      <c r="L45" s="19"/>
      <c r="N45" s="25"/>
      <c r="O45" s="24"/>
      <c r="P45" s="19"/>
      <c r="R45" s="25"/>
      <c r="S45" s="24"/>
      <c r="T45" s="19"/>
      <c r="V45" s="25"/>
      <c r="W45" s="24"/>
      <c r="X45" s="19"/>
      <c r="Z45" s="25"/>
      <c r="AA45" s="24"/>
      <c r="AB45" s="19"/>
      <c r="AD45" s="25"/>
      <c r="AE45" s="24"/>
      <c r="AF45" s="19"/>
      <c r="AG45" s="24"/>
    </row>
    <row r="46" spans="1:33" x14ac:dyDescent="0.25">
      <c r="A46" s="12" t="s">
        <v>22</v>
      </c>
      <c r="B46" s="13"/>
      <c r="F46" s="14" t="s">
        <v>23</v>
      </c>
      <c r="G46" s="15">
        <v>0</v>
      </c>
      <c r="H46" s="16"/>
      <c r="J46" s="14" t="s">
        <v>23</v>
      </c>
      <c r="K46" s="15">
        <v>0</v>
      </c>
      <c r="L46" s="16"/>
      <c r="N46" s="14" t="s">
        <v>23</v>
      </c>
      <c r="O46" s="15">
        <v>0</v>
      </c>
      <c r="P46" s="16"/>
      <c r="R46" s="14" t="s">
        <v>23</v>
      </c>
      <c r="S46" s="15">
        <v>186047248.40000001</v>
      </c>
      <c r="T46" s="16" t="s">
        <v>15</v>
      </c>
      <c r="V46" s="14" t="s">
        <v>23</v>
      </c>
      <c r="W46" s="15">
        <v>0</v>
      </c>
      <c r="X46" s="16"/>
      <c r="Z46" s="14" t="s">
        <v>23</v>
      </c>
      <c r="AA46" s="15">
        <v>0</v>
      </c>
      <c r="AB46" s="16"/>
      <c r="AD46" s="14" t="s">
        <v>23</v>
      </c>
      <c r="AE46" s="15">
        <v>0</v>
      </c>
      <c r="AF46" s="16"/>
      <c r="AG46" s="3"/>
    </row>
    <row r="47" spans="1:33" ht="15" customHeight="1" x14ac:dyDescent="0.25">
      <c r="A47" s="12" t="s">
        <v>24</v>
      </c>
      <c r="B47" s="13"/>
      <c r="F47" s="25"/>
      <c r="G47" s="24">
        <v>2000</v>
      </c>
      <c r="H47" s="282" t="s">
        <v>74</v>
      </c>
      <c r="J47" s="25"/>
      <c r="K47" s="24">
        <v>2000</v>
      </c>
      <c r="L47" s="282" t="s">
        <v>74</v>
      </c>
      <c r="N47" s="25"/>
      <c r="O47" s="24">
        <v>2000</v>
      </c>
      <c r="P47" s="282" t="s">
        <v>74</v>
      </c>
      <c r="R47" s="25"/>
      <c r="S47" s="24">
        <v>2018</v>
      </c>
      <c r="T47" s="282" t="s">
        <v>422</v>
      </c>
      <c r="V47" s="25"/>
      <c r="W47" s="24">
        <v>2000</v>
      </c>
      <c r="X47" s="282" t="s">
        <v>74</v>
      </c>
      <c r="Z47" s="25"/>
      <c r="AA47" s="24">
        <v>2000</v>
      </c>
      <c r="AB47" s="282" t="s">
        <v>74</v>
      </c>
      <c r="AD47" s="25"/>
      <c r="AE47" s="24">
        <v>2000</v>
      </c>
      <c r="AF47" s="282" t="s">
        <v>74</v>
      </c>
      <c r="AG47" s="182"/>
    </row>
    <row r="48" spans="1:33" x14ac:dyDescent="0.25">
      <c r="A48" s="17" t="s">
        <v>25</v>
      </c>
      <c r="B48" s="13"/>
      <c r="F48" s="50"/>
      <c r="G48" s="18">
        <v>0</v>
      </c>
      <c r="H48" s="282"/>
      <c r="J48" s="50"/>
      <c r="K48" s="18">
        <v>0</v>
      </c>
      <c r="L48" s="282"/>
      <c r="N48" s="50"/>
      <c r="O48" s="18">
        <v>0</v>
      </c>
      <c r="P48" s="282"/>
      <c r="R48" s="50">
        <v>1</v>
      </c>
      <c r="S48" s="18">
        <v>1</v>
      </c>
      <c r="T48" s="282"/>
      <c r="V48" s="50"/>
      <c r="W48" s="18">
        <v>0</v>
      </c>
      <c r="X48" s="282"/>
      <c r="Z48" s="50"/>
      <c r="AA48" s="18">
        <v>0</v>
      </c>
      <c r="AB48" s="282"/>
      <c r="AD48" s="50"/>
      <c r="AE48" s="18">
        <v>0</v>
      </c>
      <c r="AF48" s="282"/>
      <c r="AG48" s="182"/>
    </row>
    <row r="49" spans="1:33" x14ac:dyDescent="0.25">
      <c r="A49" s="17"/>
      <c r="B49" s="13"/>
      <c r="F49" s="25"/>
      <c r="G49" s="18"/>
      <c r="H49" s="282"/>
      <c r="J49" s="25"/>
      <c r="K49" s="18"/>
      <c r="L49" s="282"/>
      <c r="N49" s="25"/>
      <c r="O49" s="18"/>
      <c r="P49" s="282"/>
      <c r="R49" s="25"/>
      <c r="S49" s="18"/>
      <c r="T49" s="282"/>
      <c r="V49" s="25"/>
      <c r="W49" s="18"/>
      <c r="X49" s="282"/>
      <c r="Z49" s="25"/>
      <c r="AA49" s="18"/>
      <c r="AB49" s="282"/>
      <c r="AD49" s="25"/>
      <c r="AE49" s="18"/>
      <c r="AF49" s="282"/>
      <c r="AG49" s="182"/>
    </row>
    <row r="50" spans="1:33" x14ac:dyDescent="0.25">
      <c r="A50" s="17"/>
      <c r="B50" s="13"/>
      <c r="F50" s="25"/>
      <c r="G50" s="18"/>
      <c r="H50" s="282"/>
      <c r="J50" s="25"/>
      <c r="K50" s="18"/>
      <c r="L50" s="282"/>
      <c r="N50" s="25"/>
      <c r="O50" s="18"/>
      <c r="P50" s="282"/>
      <c r="R50" s="25"/>
      <c r="S50" s="18"/>
      <c r="T50" s="282"/>
      <c r="V50" s="25"/>
      <c r="W50" s="18"/>
      <c r="X50" s="282"/>
      <c r="Z50" s="25"/>
      <c r="AA50" s="18"/>
      <c r="AB50" s="282"/>
      <c r="AD50" s="25"/>
      <c r="AE50" s="18"/>
      <c r="AF50" s="282"/>
      <c r="AG50" s="182"/>
    </row>
    <row r="51" spans="1:33" x14ac:dyDescent="0.25">
      <c r="A51" s="17"/>
      <c r="B51" s="13"/>
      <c r="F51" s="25"/>
      <c r="G51" s="18"/>
      <c r="H51" s="282"/>
      <c r="J51" s="25"/>
      <c r="K51" s="18"/>
      <c r="L51" s="282"/>
      <c r="N51" s="25"/>
      <c r="O51" s="18"/>
      <c r="P51" s="282"/>
      <c r="R51" s="25"/>
      <c r="S51" s="18"/>
      <c r="T51" s="282"/>
      <c r="V51" s="25"/>
      <c r="W51" s="18"/>
      <c r="X51" s="282"/>
      <c r="Z51" s="25"/>
      <c r="AA51" s="18"/>
      <c r="AB51" s="282"/>
      <c r="AD51" s="25"/>
      <c r="AE51" s="18"/>
      <c r="AF51" s="282"/>
      <c r="AG51" s="182"/>
    </row>
    <row r="52" spans="1:33" x14ac:dyDescent="0.25">
      <c r="A52" s="17"/>
      <c r="B52" s="13"/>
      <c r="F52" s="25"/>
      <c r="G52" s="18"/>
      <c r="H52" s="282"/>
      <c r="J52" s="25"/>
      <c r="K52" s="18"/>
      <c r="L52" s="282"/>
      <c r="N52" s="25"/>
      <c r="O52" s="18"/>
      <c r="P52" s="282"/>
      <c r="R52" s="25"/>
      <c r="S52" s="18"/>
      <c r="T52" s="282"/>
      <c r="V52" s="25"/>
      <c r="W52" s="18"/>
      <c r="X52" s="282"/>
      <c r="Z52" s="25"/>
      <c r="AA52" s="18"/>
      <c r="AB52" s="282"/>
      <c r="AD52" s="25"/>
      <c r="AE52" s="18"/>
      <c r="AF52" s="282"/>
      <c r="AG52" s="182"/>
    </row>
    <row r="53" spans="1:33" x14ac:dyDescent="0.25">
      <c r="A53" s="12"/>
      <c r="B53" s="13"/>
      <c r="F53" s="25"/>
      <c r="G53" s="18"/>
      <c r="H53" s="282"/>
      <c r="J53" s="25"/>
      <c r="K53" s="18"/>
      <c r="L53" s="282"/>
      <c r="N53" s="25"/>
      <c r="O53" s="18"/>
      <c r="P53" s="282"/>
      <c r="R53" s="25"/>
      <c r="S53" s="18"/>
      <c r="T53" s="282"/>
      <c r="V53" s="25"/>
      <c r="W53" s="18"/>
      <c r="X53" s="282"/>
      <c r="Z53" s="25"/>
      <c r="AA53" s="18"/>
      <c r="AB53" s="282"/>
      <c r="AD53" s="25"/>
      <c r="AE53" s="18"/>
      <c r="AF53" s="282"/>
      <c r="AG53" s="182"/>
    </row>
    <row r="54" spans="1:33" x14ac:dyDescent="0.25">
      <c r="A54" s="20" t="s">
        <v>27</v>
      </c>
      <c r="B54" s="21"/>
      <c r="F54" s="22" t="s">
        <v>20</v>
      </c>
      <c r="G54" s="23">
        <f>+ROUND(G46*G48*$B$151/(LOOKUP(G47,$A$118:$A$151,$B$118:$B$151)),0)</f>
        <v>0</v>
      </c>
      <c r="H54" s="26">
        <f>IFERROR(ROUND(G54/$B$152,2),"")</f>
        <v>0</v>
      </c>
      <c r="J54" s="22" t="s">
        <v>20</v>
      </c>
      <c r="K54" s="23">
        <f>+ROUND(K46*K48*$B$151/(LOOKUP(K47,$A$118:$A$151,$B$118:$B$151)),0)</f>
        <v>0</v>
      </c>
      <c r="L54" s="26">
        <f>IFERROR(ROUND(K54/$B$152,2),"")</f>
        <v>0</v>
      </c>
      <c r="N54" s="22" t="s">
        <v>20</v>
      </c>
      <c r="O54" s="23">
        <f>+ROUND(O46*O48*$B$152/(LOOKUP(O47,$A$118:$A$152,$B$118:$B$152)),0)</f>
        <v>0</v>
      </c>
      <c r="P54" s="26">
        <f>IFERROR(ROUND(O54/$B$152,2),"")</f>
        <v>0</v>
      </c>
      <c r="R54" s="22" t="s">
        <v>54</v>
      </c>
      <c r="S54" s="23">
        <f>+ROUND(S46*S48*$B$152/(LOOKUP(S47,$A$118:$A$152,$B$118:$B$152)),0)</f>
        <v>209042567</v>
      </c>
      <c r="T54" s="26">
        <f>IFERROR(ROUND(S54/$B$152,2),"")</f>
        <v>238.14</v>
      </c>
      <c r="V54" s="22" t="s">
        <v>20</v>
      </c>
      <c r="W54" s="23">
        <f>+ROUND(W46*W48*$B$152/(LOOKUP(W47,$A$118:$A$152,$B$118:$B$152)),0)</f>
        <v>0</v>
      </c>
      <c r="X54" s="26">
        <f>IFERROR(ROUND(W54/$B$152,2),"")</f>
        <v>0</v>
      </c>
      <c r="Z54" s="22" t="s">
        <v>20</v>
      </c>
      <c r="AA54" s="23">
        <f>+ROUND(AA46*AA48*$B$152/(LOOKUP(AA47,$A$118:$A$152,$B$118:$B$152)),0)</f>
        <v>0</v>
      </c>
      <c r="AB54" s="26">
        <f>IFERROR(ROUND(AA54/$B$152,2),"")</f>
        <v>0</v>
      </c>
      <c r="AD54" s="22" t="s">
        <v>20</v>
      </c>
      <c r="AE54" s="23">
        <f>+ROUND(AE46*AE48*$B$152/(LOOKUP(AE47,$A$118:$A$152,$B$118:$B$152)),0)</f>
        <v>0</v>
      </c>
      <c r="AF54" s="26">
        <f>IFERROR(ROUND(AE54/$B$152,2),"")</f>
        <v>0</v>
      </c>
      <c r="AG54" s="24"/>
    </row>
    <row r="55" spans="1:33" hidden="1" x14ac:dyDescent="0.25"/>
    <row r="56" spans="1:33" hidden="1" x14ac:dyDescent="0.25">
      <c r="A56" s="188" t="s">
        <v>73</v>
      </c>
      <c r="B56" s="11"/>
      <c r="F56" s="27"/>
      <c r="G56" s="189" t="s">
        <v>73</v>
      </c>
      <c r="H56" s="190"/>
      <c r="I56" s="191"/>
      <c r="J56" s="192"/>
      <c r="K56" s="189" t="s">
        <v>73</v>
      </c>
      <c r="L56" s="190"/>
      <c r="M56" s="191"/>
      <c r="N56" s="192"/>
      <c r="O56" s="189" t="s">
        <v>73</v>
      </c>
      <c r="P56" s="190"/>
      <c r="Q56" s="191"/>
      <c r="R56" s="192"/>
      <c r="S56" s="189" t="s">
        <v>73</v>
      </c>
      <c r="T56" s="190"/>
      <c r="U56" s="191"/>
      <c r="V56" s="192"/>
      <c r="W56" s="189" t="s">
        <v>73</v>
      </c>
      <c r="X56" s="190"/>
      <c r="Y56" s="191"/>
      <c r="Z56" s="192"/>
      <c r="AA56" s="189" t="s">
        <v>73</v>
      </c>
      <c r="AB56" s="190"/>
      <c r="AC56" s="191"/>
      <c r="AD56" s="192"/>
      <c r="AE56" s="189" t="s">
        <v>73</v>
      </c>
      <c r="AF56" s="190"/>
      <c r="AG56" s="24"/>
    </row>
    <row r="57" spans="1:33" hidden="1" x14ac:dyDescent="0.25">
      <c r="A57" s="12"/>
      <c r="B57" s="13"/>
      <c r="F57" s="25"/>
      <c r="G57" s="24"/>
      <c r="H57" s="19"/>
      <c r="J57" s="25"/>
      <c r="K57" s="24"/>
      <c r="L57" s="19"/>
      <c r="N57" s="25"/>
      <c r="O57" s="24"/>
      <c r="P57" s="19"/>
      <c r="R57" s="25"/>
      <c r="S57" s="24"/>
      <c r="T57" s="19"/>
      <c r="V57" s="25"/>
      <c r="W57" s="24"/>
      <c r="X57" s="19"/>
      <c r="Z57" s="25"/>
      <c r="AA57" s="24"/>
      <c r="AB57" s="19"/>
      <c r="AD57" s="25"/>
      <c r="AE57" s="24"/>
      <c r="AF57" s="19"/>
      <c r="AG57" s="24"/>
    </row>
    <row r="58" spans="1:33" hidden="1" x14ac:dyDescent="0.25">
      <c r="A58" s="12" t="s">
        <v>22</v>
      </c>
      <c r="B58" s="13"/>
      <c r="F58" s="14" t="s">
        <v>23</v>
      </c>
      <c r="G58" s="15">
        <v>0</v>
      </c>
      <c r="H58" s="16"/>
      <c r="J58" s="14" t="s">
        <v>23</v>
      </c>
      <c r="K58" s="15">
        <v>0</v>
      </c>
      <c r="L58" s="16"/>
      <c r="N58" s="14" t="s">
        <v>23</v>
      </c>
      <c r="O58" s="15">
        <v>0</v>
      </c>
      <c r="P58" s="16"/>
      <c r="R58" s="14" t="s">
        <v>23</v>
      </c>
      <c r="S58" s="15">
        <v>0</v>
      </c>
      <c r="T58" s="16"/>
      <c r="V58" s="14" t="s">
        <v>23</v>
      </c>
      <c r="W58" s="15">
        <v>0</v>
      </c>
      <c r="X58" s="16"/>
      <c r="Z58" s="14" t="s">
        <v>23</v>
      </c>
      <c r="AA58" s="15">
        <v>0</v>
      </c>
      <c r="AB58" s="16"/>
      <c r="AD58" s="14" t="s">
        <v>23</v>
      </c>
      <c r="AE58" s="15">
        <v>0</v>
      </c>
      <c r="AF58" s="16"/>
      <c r="AG58" s="3"/>
    </row>
    <row r="59" spans="1:33" ht="15" hidden="1" customHeight="1" x14ac:dyDescent="0.25">
      <c r="A59" s="12" t="s">
        <v>24</v>
      </c>
      <c r="B59" s="13"/>
      <c r="F59" s="25"/>
      <c r="G59" s="24">
        <v>2000</v>
      </c>
      <c r="H59" s="282" t="s">
        <v>74</v>
      </c>
      <c r="J59" s="25"/>
      <c r="K59" s="24">
        <v>2000</v>
      </c>
      <c r="L59" s="282" t="s">
        <v>74</v>
      </c>
      <c r="N59" s="25"/>
      <c r="O59" s="24">
        <v>2000</v>
      </c>
      <c r="P59" s="282" t="s">
        <v>74</v>
      </c>
      <c r="R59" s="25"/>
      <c r="S59" s="24">
        <v>2000</v>
      </c>
      <c r="T59" s="282"/>
      <c r="V59" s="25"/>
      <c r="W59" s="24">
        <v>2000</v>
      </c>
      <c r="X59" s="282" t="s">
        <v>74</v>
      </c>
      <c r="Z59" s="25"/>
      <c r="AA59" s="24">
        <v>2000</v>
      </c>
      <c r="AB59" s="282" t="s">
        <v>74</v>
      </c>
      <c r="AD59" s="25"/>
      <c r="AE59" s="24">
        <v>2000</v>
      </c>
      <c r="AF59" s="282" t="s">
        <v>74</v>
      </c>
      <c r="AG59" s="182"/>
    </row>
    <row r="60" spans="1:33" hidden="1" x14ac:dyDescent="0.25">
      <c r="A60" s="17" t="s">
        <v>25</v>
      </c>
      <c r="B60" s="13"/>
      <c r="F60" s="50"/>
      <c r="G60" s="18">
        <v>0</v>
      </c>
      <c r="H60" s="282"/>
      <c r="J60" s="50"/>
      <c r="K60" s="18">
        <v>0</v>
      </c>
      <c r="L60" s="282"/>
      <c r="N60" s="50"/>
      <c r="O60" s="18">
        <v>0</v>
      </c>
      <c r="P60" s="282"/>
      <c r="R60" s="50"/>
      <c r="S60" s="18">
        <v>0</v>
      </c>
      <c r="T60" s="282"/>
      <c r="V60" s="50"/>
      <c r="W60" s="18">
        <v>0</v>
      </c>
      <c r="X60" s="282"/>
      <c r="Z60" s="50"/>
      <c r="AA60" s="18">
        <v>0</v>
      </c>
      <c r="AB60" s="282"/>
      <c r="AD60" s="50"/>
      <c r="AE60" s="18">
        <v>0</v>
      </c>
      <c r="AF60" s="282"/>
      <c r="AG60" s="182"/>
    </row>
    <row r="61" spans="1:33" hidden="1" x14ac:dyDescent="0.25">
      <c r="A61" s="17"/>
      <c r="B61" s="13"/>
      <c r="F61" s="25"/>
      <c r="G61" s="18"/>
      <c r="H61" s="282"/>
      <c r="J61" s="25"/>
      <c r="K61" s="18"/>
      <c r="L61" s="282"/>
      <c r="N61" s="25"/>
      <c r="O61" s="18"/>
      <c r="P61" s="282"/>
      <c r="R61" s="25"/>
      <c r="S61" s="18"/>
      <c r="T61" s="282"/>
      <c r="V61" s="25"/>
      <c r="W61" s="18"/>
      <c r="X61" s="282"/>
      <c r="Z61" s="25"/>
      <c r="AA61" s="18"/>
      <c r="AB61" s="282"/>
      <c r="AD61" s="25"/>
      <c r="AE61" s="18"/>
      <c r="AF61" s="282"/>
      <c r="AG61" s="182"/>
    </row>
    <row r="62" spans="1:33" hidden="1" x14ac:dyDescent="0.25">
      <c r="A62" s="17"/>
      <c r="B62" s="13"/>
      <c r="F62" s="25"/>
      <c r="G62" s="18"/>
      <c r="H62" s="282"/>
      <c r="J62" s="25"/>
      <c r="K62" s="18"/>
      <c r="L62" s="282"/>
      <c r="N62" s="25"/>
      <c r="O62" s="18"/>
      <c r="P62" s="282"/>
      <c r="R62" s="25"/>
      <c r="S62" s="18"/>
      <c r="T62" s="282"/>
      <c r="V62" s="25"/>
      <c r="W62" s="18"/>
      <c r="X62" s="282"/>
      <c r="Z62" s="25"/>
      <c r="AA62" s="18"/>
      <c r="AB62" s="282"/>
      <c r="AD62" s="25"/>
      <c r="AE62" s="18"/>
      <c r="AF62" s="282"/>
      <c r="AG62" s="182"/>
    </row>
    <row r="63" spans="1:33" hidden="1" x14ac:dyDescent="0.25">
      <c r="A63" s="17"/>
      <c r="B63" s="13"/>
      <c r="F63" s="25"/>
      <c r="G63" s="18"/>
      <c r="H63" s="282"/>
      <c r="J63" s="25"/>
      <c r="K63" s="18"/>
      <c r="L63" s="282"/>
      <c r="N63" s="25"/>
      <c r="O63" s="18"/>
      <c r="P63" s="282"/>
      <c r="R63" s="25"/>
      <c r="S63" s="18"/>
      <c r="T63" s="282"/>
      <c r="V63" s="25"/>
      <c r="W63" s="18"/>
      <c r="X63" s="282"/>
      <c r="Z63" s="25"/>
      <c r="AA63" s="18"/>
      <c r="AB63" s="282"/>
      <c r="AD63" s="25"/>
      <c r="AE63" s="18"/>
      <c r="AF63" s="282"/>
      <c r="AG63" s="182"/>
    </row>
    <row r="64" spans="1:33" hidden="1" x14ac:dyDescent="0.25">
      <c r="A64" s="17"/>
      <c r="B64" s="13"/>
      <c r="F64" s="25"/>
      <c r="G64" s="18"/>
      <c r="H64" s="282"/>
      <c r="J64" s="25"/>
      <c r="K64" s="18"/>
      <c r="L64" s="282"/>
      <c r="N64" s="25"/>
      <c r="O64" s="18"/>
      <c r="P64" s="282"/>
      <c r="R64" s="25"/>
      <c r="S64" s="18"/>
      <c r="T64" s="282"/>
      <c r="V64" s="25"/>
      <c r="W64" s="18"/>
      <c r="X64" s="282"/>
      <c r="Z64" s="25"/>
      <c r="AA64" s="18"/>
      <c r="AB64" s="282"/>
      <c r="AD64" s="25"/>
      <c r="AE64" s="18"/>
      <c r="AF64" s="282"/>
      <c r="AG64" s="182"/>
    </row>
    <row r="65" spans="1:33" hidden="1" x14ac:dyDescent="0.25">
      <c r="A65" s="12"/>
      <c r="B65" s="13"/>
      <c r="F65" s="25"/>
      <c r="G65" s="18"/>
      <c r="H65" s="282"/>
      <c r="J65" s="25"/>
      <c r="K65" s="18"/>
      <c r="L65" s="282"/>
      <c r="N65" s="25"/>
      <c r="O65" s="18"/>
      <c r="P65" s="282"/>
      <c r="R65" s="25"/>
      <c r="S65" s="18"/>
      <c r="T65" s="282"/>
      <c r="V65" s="25"/>
      <c r="W65" s="18"/>
      <c r="X65" s="282"/>
      <c r="Z65" s="25"/>
      <c r="AA65" s="18"/>
      <c r="AB65" s="282"/>
      <c r="AD65" s="25"/>
      <c r="AE65" s="18"/>
      <c r="AF65" s="282"/>
      <c r="AG65" s="182"/>
    </row>
    <row r="66" spans="1:33" hidden="1" x14ac:dyDescent="0.25">
      <c r="A66" s="20" t="s">
        <v>27</v>
      </c>
      <c r="B66" s="21"/>
      <c r="F66" s="22" t="s">
        <v>20</v>
      </c>
      <c r="G66" s="23">
        <f>+ROUND(G58*G60*$B$151/(LOOKUP(G59,$A$118:$A$151,$B$118:$B$151)),0)</f>
        <v>0</v>
      </c>
      <c r="H66" s="26">
        <f>IFERROR(ROUND(G66/$B$152,2),"")</f>
        <v>0</v>
      </c>
      <c r="J66" s="22" t="s">
        <v>20</v>
      </c>
      <c r="K66" s="23">
        <f>+ROUND(K58*K60*$B$151/(LOOKUP(K59,$A$118:$A$151,$B$118:$B$151)),0)</f>
        <v>0</v>
      </c>
      <c r="L66" s="26">
        <f>IFERROR(ROUND(K66/$B$152,2),"")</f>
        <v>0</v>
      </c>
      <c r="N66" s="22" t="s">
        <v>20</v>
      </c>
      <c r="O66" s="23">
        <f>+ROUND(O58*O60*$B$151/(LOOKUP(O59,$A$118:$A$151,$B$118:$B$151)),0)</f>
        <v>0</v>
      </c>
      <c r="P66" s="26">
        <f>IFERROR(ROUND(O66/$B$152,2),"")</f>
        <v>0</v>
      </c>
      <c r="R66" s="22" t="s">
        <v>20</v>
      </c>
      <c r="S66" s="23">
        <f>+ROUND(S58*S60*$B$151/(LOOKUP(S59,$A$118:$A$151,$B$118:$B$151)),0)</f>
        <v>0</v>
      </c>
      <c r="T66" s="26">
        <f>IFERROR(ROUND(S66/$B$152,2),"")</f>
        <v>0</v>
      </c>
      <c r="V66" s="22" t="s">
        <v>20</v>
      </c>
      <c r="W66" s="23">
        <f>+ROUND(W58*W60*$B$151/(LOOKUP(W59,$A$118:$A$151,$B$118:$B$151)),0)</f>
        <v>0</v>
      </c>
      <c r="X66" s="26">
        <f>IFERROR(ROUND(W66/$B$152,2),"")</f>
        <v>0</v>
      </c>
      <c r="Z66" s="22" t="s">
        <v>20</v>
      </c>
      <c r="AA66" s="23">
        <f>+ROUND(AA58*AA60*$B$151/(LOOKUP(AA59,$A$118:$A$151,$B$118:$B$151)),0)</f>
        <v>0</v>
      </c>
      <c r="AB66" s="26">
        <f>IFERROR(ROUND(AA66/$B$152,2),"")</f>
        <v>0</v>
      </c>
      <c r="AD66" s="22" t="s">
        <v>20</v>
      </c>
      <c r="AE66" s="23">
        <f>+ROUND(AE58*AE60*$B$151/(LOOKUP(AE59,$A$118:$A$151,$B$118:$B$151)),0)</f>
        <v>0</v>
      </c>
      <c r="AF66" s="26">
        <f>IFERROR(ROUND(AE66/$B$152,2),"")</f>
        <v>0</v>
      </c>
      <c r="AG66" s="24"/>
    </row>
    <row r="67" spans="1:33" hidden="1" x14ac:dyDescent="0.25"/>
    <row r="68" spans="1:33" hidden="1" x14ac:dyDescent="0.25">
      <c r="A68" s="188" t="s">
        <v>83</v>
      </c>
      <c r="B68" s="11"/>
      <c r="F68" s="27"/>
      <c r="G68" s="189" t="s">
        <v>83</v>
      </c>
      <c r="H68" s="190"/>
      <c r="I68" s="191"/>
      <c r="J68" s="192"/>
      <c r="K68" s="189" t="s">
        <v>83</v>
      </c>
      <c r="L68" s="190"/>
      <c r="M68" s="191"/>
      <c r="N68" s="192"/>
      <c r="O68" s="189" t="s">
        <v>83</v>
      </c>
      <c r="P68" s="190"/>
      <c r="Q68" s="191"/>
      <c r="R68" s="192"/>
      <c r="S68" s="189" t="s">
        <v>83</v>
      </c>
      <c r="T68" s="190"/>
      <c r="U68" s="191"/>
      <c r="V68" s="192"/>
      <c r="W68" s="189" t="s">
        <v>83</v>
      </c>
      <c r="X68" s="190"/>
      <c r="Y68" s="191"/>
      <c r="Z68" s="192"/>
      <c r="AA68" s="189" t="s">
        <v>83</v>
      </c>
      <c r="AB68" s="190"/>
      <c r="AC68" s="191"/>
      <c r="AD68" s="192"/>
      <c r="AE68" s="189" t="s">
        <v>83</v>
      </c>
      <c r="AF68" s="190"/>
      <c r="AG68" s="24"/>
    </row>
    <row r="69" spans="1:33" hidden="1" x14ac:dyDescent="0.25">
      <c r="A69" s="12"/>
      <c r="B69" s="13"/>
      <c r="F69" s="25"/>
      <c r="G69" s="24"/>
      <c r="H69" s="19"/>
      <c r="J69" s="25"/>
      <c r="K69" s="24"/>
      <c r="L69" s="19"/>
      <c r="N69" s="25"/>
      <c r="O69" s="24"/>
      <c r="P69" s="19"/>
      <c r="R69" s="25"/>
      <c r="S69" s="24"/>
      <c r="T69" s="19"/>
      <c r="V69" s="25"/>
      <c r="W69" s="24"/>
      <c r="X69" s="19"/>
      <c r="Z69" s="25"/>
      <c r="AA69" s="24"/>
      <c r="AB69" s="19"/>
      <c r="AD69" s="25"/>
      <c r="AE69" s="24"/>
      <c r="AF69" s="19"/>
      <c r="AG69" s="24"/>
    </row>
    <row r="70" spans="1:33" hidden="1" x14ac:dyDescent="0.25">
      <c r="A70" s="12" t="s">
        <v>22</v>
      </c>
      <c r="B70" s="13"/>
      <c r="F70" s="14" t="s">
        <v>23</v>
      </c>
      <c r="G70" s="15">
        <v>0</v>
      </c>
      <c r="H70" s="16"/>
      <c r="J70" s="14" t="s">
        <v>23</v>
      </c>
      <c r="K70" s="15">
        <v>0</v>
      </c>
      <c r="L70" s="16"/>
      <c r="N70" s="14" t="s">
        <v>23</v>
      </c>
      <c r="O70" s="15">
        <v>0</v>
      </c>
      <c r="P70" s="16"/>
      <c r="R70" s="14" t="s">
        <v>23</v>
      </c>
      <c r="S70" s="15">
        <v>0</v>
      </c>
      <c r="T70" s="16"/>
      <c r="V70" s="14" t="s">
        <v>23</v>
      </c>
      <c r="W70" s="15">
        <v>0</v>
      </c>
      <c r="X70" s="16"/>
      <c r="Z70" s="14" t="s">
        <v>23</v>
      </c>
      <c r="AA70" s="15">
        <v>0</v>
      </c>
      <c r="AB70" s="16"/>
      <c r="AD70" s="14" t="s">
        <v>23</v>
      </c>
      <c r="AE70" s="15">
        <v>0</v>
      </c>
      <c r="AF70" s="16"/>
      <c r="AG70" s="3"/>
    </row>
    <row r="71" spans="1:33" ht="15" hidden="1" customHeight="1" x14ac:dyDescent="0.25">
      <c r="A71" s="12" t="s">
        <v>24</v>
      </c>
      <c r="B71" s="13"/>
      <c r="F71" s="25"/>
      <c r="G71" s="24">
        <v>2000</v>
      </c>
      <c r="H71" s="282" t="s">
        <v>74</v>
      </c>
      <c r="J71" s="25"/>
      <c r="K71" s="24">
        <v>2000</v>
      </c>
      <c r="L71" s="282" t="s">
        <v>74</v>
      </c>
      <c r="N71" s="25"/>
      <c r="O71" s="24">
        <v>2000</v>
      </c>
      <c r="P71" s="282" t="s">
        <v>74</v>
      </c>
      <c r="R71" s="25"/>
      <c r="S71" s="24">
        <v>2000</v>
      </c>
      <c r="T71" s="282" t="s">
        <v>74</v>
      </c>
      <c r="V71" s="25"/>
      <c r="W71" s="24">
        <v>2000</v>
      </c>
      <c r="X71" s="282" t="s">
        <v>74</v>
      </c>
      <c r="Z71" s="25"/>
      <c r="AA71" s="24">
        <v>2000</v>
      </c>
      <c r="AB71" s="282" t="s">
        <v>74</v>
      </c>
      <c r="AD71" s="25"/>
      <c r="AE71" s="24">
        <v>2000</v>
      </c>
      <c r="AF71" s="282" t="s">
        <v>74</v>
      </c>
      <c r="AG71" s="182"/>
    </row>
    <row r="72" spans="1:33" hidden="1" x14ac:dyDescent="0.25">
      <c r="A72" s="17" t="s">
        <v>25</v>
      </c>
      <c r="B72" s="13"/>
      <c r="F72" s="50"/>
      <c r="G72" s="18">
        <v>0</v>
      </c>
      <c r="H72" s="282"/>
      <c r="J72" s="50"/>
      <c r="K72" s="18">
        <v>0</v>
      </c>
      <c r="L72" s="282"/>
      <c r="N72" s="50"/>
      <c r="O72" s="18">
        <v>0</v>
      </c>
      <c r="P72" s="282"/>
      <c r="R72" s="50"/>
      <c r="S72" s="18">
        <v>0</v>
      </c>
      <c r="T72" s="282"/>
      <c r="V72" s="50"/>
      <c r="W72" s="18">
        <v>0</v>
      </c>
      <c r="X72" s="282"/>
      <c r="Z72" s="50"/>
      <c r="AA72" s="18">
        <v>0</v>
      </c>
      <c r="AB72" s="282"/>
      <c r="AD72" s="50"/>
      <c r="AE72" s="18">
        <v>0</v>
      </c>
      <c r="AF72" s="282"/>
      <c r="AG72" s="182"/>
    </row>
    <row r="73" spans="1:33" hidden="1" x14ac:dyDescent="0.25">
      <c r="A73" s="17"/>
      <c r="B73" s="13"/>
      <c r="F73" s="25"/>
      <c r="G73" s="18"/>
      <c r="H73" s="282"/>
      <c r="J73" s="25"/>
      <c r="K73" s="18"/>
      <c r="L73" s="282"/>
      <c r="N73" s="25"/>
      <c r="O73" s="18"/>
      <c r="P73" s="282"/>
      <c r="R73" s="25"/>
      <c r="S73" s="18"/>
      <c r="T73" s="282"/>
      <c r="V73" s="25"/>
      <c r="W73" s="18"/>
      <c r="X73" s="282"/>
      <c r="Z73" s="25"/>
      <c r="AA73" s="18"/>
      <c r="AB73" s="282"/>
      <c r="AD73" s="25"/>
      <c r="AE73" s="18"/>
      <c r="AF73" s="282"/>
      <c r="AG73" s="182"/>
    </row>
    <row r="74" spans="1:33" hidden="1" x14ac:dyDescent="0.25">
      <c r="A74" s="17"/>
      <c r="B74" s="13"/>
      <c r="F74" s="25"/>
      <c r="G74" s="18"/>
      <c r="H74" s="282"/>
      <c r="J74" s="25"/>
      <c r="K74" s="18"/>
      <c r="L74" s="282"/>
      <c r="N74" s="25"/>
      <c r="O74" s="18"/>
      <c r="P74" s="282"/>
      <c r="R74" s="25"/>
      <c r="S74" s="18"/>
      <c r="T74" s="282"/>
      <c r="V74" s="25"/>
      <c r="W74" s="18"/>
      <c r="X74" s="282"/>
      <c r="Z74" s="25"/>
      <c r="AA74" s="18"/>
      <c r="AB74" s="282"/>
      <c r="AD74" s="25"/>
      <c r="AE74" s="18"/>
      <c r="AF74" s="282"/>
      <c r="AG74" s="182"/>
    </row>
    <row r="75" spans="1:33" hidden="1" x14ac:dyDescent="0.25">
      <c r="A75" s="17"/>
      <c r="B75" s="13"/>
      <c r="F75" s="25"/>
      <c r="G75" s="18"/>
      <c r="H75" s="282"/>
      <c r="J75" s="25"/>
      <c r="K75" s="18"/>
      <c r="L75" s="282"/>
      <c r="N75" s="25"/>
      <c r="O75" s="18"/>
      <c r="P75" s="282"/>
      <c r="R75" s="25"/>
      <c r="S75" s="18"/>
      <c r="T75" s="282"/>
      <c r="V75" s="25"/>
      <c r="W75" s="18"/>
      <c r="X75" s="282"/>
      <c r="Z75" s="25"/>
      <c r="AA75" s="18"/>
      <c r="AB75" s="282"/>
      <c r="AD75" s="25"/>
      <c r="AE75" s="18"/>
      <c r="AF75" s="282"/>
      <c r="AG75" s="182"/>
    </row>
    <row r="76" spans="1:33" hidden="1" x14ac:dyDescent="0.25">
      <c r="A76" s="17"/>
      <c r="B76" s="13"/>
      <c r="F76" s="25"/>
      <c r="G76" s="18"/>
      <c r="H76" s="282"/>
      <c r="J76" s="25"/>
      <c r="K76" s="18"/>
      <c r="L76" s="282"/>
      <c r="N76" s="25"/>
      <c r="O76" s="18"/>
      <c r="P76" s="282"/>
      <c r="R76" s="25"/>
      <c r="S76" s="18"/>
      <c r="T76" s="282"/>
      <c r="V76" s="25"/>
      <c r="W76" s="18"/>
      <c r="X76" s="282"/>
      <c r="Z76" s="25"/>
      <c r="AA76" s="18"/>
      <c r="AB76" s="282"/>
      <c r="AD76" s="25"/>
      <c r="AE76" s="18"/>
      <c r="AF76" s="282"/>
      <c r="AG76" s="182"/>
    </row>
    <row r="77" spans="1:33" hidden="1" x14ac:dyDescent="0.25">
      <c r="A77" s="12"/>
      <c r="B77" s="13"/>
      <c r="F77" s="25"/>
      <c r="G77" s="18"/>
      <c r="H77" s="282"/>
      <c r="J77" s="25"/>
      <c r="K77" s="18"/>
      <c r="L77" s="282"/>
      <c r="N77" s="25"/>
      <c r="O77" s="18"/>
      <c r="P77" s="282"/>
      <c r="R77" s="25"/>
      <c r="S77" s="18"/>
      <c r="T77" s="282"/>
      <c r="V77" s="25"/>
      <c r="W77" s="18"/>
      <c r="X77" s="282"/>
      <c r="Z77" s="25"/>
      <c r="AA77" s="18"/>
      <c r="AB77" s="282"/>
      <c r="AD77" s="25"/>
      <c r="AE77" s="18"/>
      <c r="AF77" s="282"/>
      <c r="AG77" s="182"/>
    </row>
    <row r="78" spans="1:33" hidden="1" x14ac:dyDescent="0.25">
      <c r="A78" s="20" t="s">
        <v>27</v>
      </c>
      <c r="B78" s="21"/>
      <c r="F78" s="22" t="s">
        <v>20</v>
      </c>
      <c r="G78" s="23">
        <f>+ROUND(G70*G72*$B$151/(LOOKUP(G71,$A$118:$A$151,$B$118:$B$151)),0)</f>
        <v>0</v>
      </c>
      <c r="H78" s="26">
        <f>IFERROR(ROUND(G78/$B$152,2),"")</f>
        <v>0</v>
      </c>
      <c r="J78" s="22" t="s">
        <v>20</v>
      </c>
      <c r="K78" s="23">
        <f>+ROUND(K70*K72*$B$151/(LOOKUP(K71,$A$118:$A$151,$B$118:$B$151)),0)</f>
        <v>0</v>
      </c>
      <c r="L78" s="26">
        <f>IFERROR(ROUND(K78/$B$152,2),"")</f>
        <v>0</v>
      </c>
      <c r="N78" s="22" t="s">
        <v>20</v>
      </c>
      <c r="O78" s="23">
        <f>+ROUND(O70*O72*$B$151/(LOOKUP(O71,$A$118:$A$151,$B$118:$B$151)),0)</f>
        <v>0</v>
      </c>
      <c r="P78" s="26">
        <f>IFERROR(ROUND(O78/$B$152,2),"")</f>
        <v>0</v>
      </c>
      <c r="R78" s="22" t="s">
        <v>20</v>
      </c>
      <c r="S78" s="23">
        <f>+ROUND(S70*S72*$B$151/(LOOKUP(S71,$A$118:$A$151,$B$118:$B$151)),0)</f>
        <v>0</v>
      </c>
      <c r="T78" s="26">
        <f>IFERROR(ROUND(S78/$B$152,2),"")</f>
        <v>0</v>
      </c>
      <c r="V78" s="22" t="s">
        <v>20</v>
      </c>
      <c r="W78" s="23">
        <f>+ROUND(W70*W72*$B$151/(LOOKUP(W71,$A$118:$A$151,$B$118:$B$151)),0)</f>
        <v>0</v>
      </c>
      <c r="X78" s="26">
        <f>IFERROR(ROUND(W78/$B$152,2),"")</f>
        <v>0</v>
      </c>
      <c r="Z78" s="22" t="s">
        <v>20</v>
      </c>
      <c r="AA78" s="23">
        <f>+ROUND(AA70*AA72*$B$151/(LOOKUP(AA71,$A$118:$A$151,$B$118:$B$151)),0)</f>
        <v>0</v>
      </c>
      <c r="AB78" s="26">
        <f>IFERROR(ROUND(AA78/$B$152,2),"")</f>
        <v>0</v>
      </c>
      <c r="AD78" s="22" t="s">
        <v>20</v>
      </c>
      <c r="AE78" s="23">
        <f>+ROUND(AE70*AE72*$B$151/(LOOKUP(AE71,$A$118:$A$151,$B$118:$B$151)),0)</f>
        <v>0</v>
      </c>
      <c r="AF78" s="26">
        <f>IFERROR(ROUND(AE78/$B$152,2),"")</f>
        <v>0</v>
      </c>
      <c r="AG78" s="24"/>
    </row>
    <row r="79" spans="1:33" hidden="1" x14ac:dyDescent="0.25"/>
    <row r="80" spans="1:33" hidden="1" x14ac:dyDescent="0.25">
      <c r="A80" s="188" t="s">
        <v>84</v>
      </c>
      <c r="B80" s="11"/>
      <c r="F80" s="27"/>
      <c r="G80" s="189" t="s">
        <v>84</v>
      </c>
      <c r="H80" s="190"/>
      <c r="I80" s="191"/>
      <c r="J80" s="192"/>
      <c r="K80" s="189" t="s">
        <v>84</v>
      </c>
      <c r="L80" s="190"/>
      <c r="M80" s="191"/>
      <c r="N80" s="192"/>
      <c r="O80" s="189" t="s">
        <v>84</v>
      </c>
      <c r="P80" s="190"/>
      <c r="Q80" s="191"/>
      <c r="R80" s="192"/>
      <c r="S80" s="189" t="s">
        <v>84</v>
      </c>
      <c r="T80" s="190"/>
      <c r="U80" s="191"/>
      <c r="V80" s="192"/>
      <c r="W80" s="189" t="s">
        <v>84</v>
      </c>
      <c r="X80" s="190"/>
      <c r="Y80" s="191"/>
      <c r="Z80" s="192"/>
      <c r="AA80" s="189" t="s">
        <v>84</v>
      </c>
      <c r="AB80" s="190"/>
      <c r="AC80" s="191"/>
      <c r="AD80" s="192"/>
      <c r="AE80" s="189" t="s">
        <v>84</v>
      </c>
      <c r="AF80" s="190"/>
      <c r="AG80" s="24"/>
    </row>
    <row r="81" spans="1:33" hidden="1" x14ac:dyDescent="0.25">
      <c r="A81" s="12"/>
      <c r="B81" s="13"/>
      <c r="F81" s="25"/>
      <c r="G81" s="24"/>
      <c r="H81" s="19"/>
      <c r="J81" s="25"/>
      <c r="K81" s="24"/>
      <c r="L81" s="19"/>
      <c r="N81" s="25"/>
      <c r="O81" s="24"/>
      <c r="P81" s="19"/>
      <c r="R81" s="25"/>
      <c r="S81" s="24"/>
      <c r="T81" s="19"/>
      <c r="V81" s="25"/>
      <c r="W81" s="24"/>
      <c r="X81" s="19"/>
      <c r="Z81" s="25"/>
      <c r="AA81" s="24"/>
      <c r="AB81" s="19"/>
      <c r="AD81" s="25"/>
      <c r="AE81" s="24"/>
      <c r="AF81" s="19"/>
      <c r="AG81" s="24"/>
    </row>
    <row r="82" spans="1:33" hidden="1" x14ac:dyDescent="0.25">
      <c r="A82" s="12" t="s">
        <v>22</v>
      </c>
      <c r="B82" s="13"/>
      <c r="F82" s="14" t="s">
        <v>23</v>
      </c>
      <c r="G82" s="15">
        <v>0</v>
      </c>
      <c r="H82" s="16"/>
      <c r="J82" s="14" t="s">
        <v>23</v>
      </c>
      <c r="K82" s="15">
        <v>0</v>
      </c>
      <c r="L82" s="16"/>
      <c r="N82" s="14" t="s">
        <v>23</v>
      </c>
      <c r="O82" s="15">
        <v>0</v>
      </c>
      <c r="P82" s="16"/>
      <c r="R82" s="14" t="s">
        <v>23</v>
      </c>
      <c r="S82" s="15">
        <v>0</v>
      </c>
      <c r="T82" s="16"/>
      <c r="V82" s="14" t="s">
        <v>23</v>
      </c>
      <c r="W82" s="15">
        <v>0</v>
      </c>
      <c r="X82" s="16"/>
      <c r="Z82" s="14" t="s">
        <v>23</v>
      </c>
      <c r="AA82" s="15">
        <v>0</v>
      </c>
      <c r="AB82" s="16"/>
      <c r="AD82" s="14" t="s">
        <v>23</v>
      </c>
      <c r="AE82" s="15">
        <v>0</v>
      </c>
      <c r="AF82" s="16"/>
      <c r="AG82" s="3"/>
    </row>
    <row r="83" spans="1:33" ht="15" hidden="1" customHeight="1" x14ac:dyDescent="0.25">
      <c r="A83" s="12" t="s">
        <v>24</v>
      </c>
      <c r="B83" s="13"/>
      <c r="F83" s="25"/>
      <c r="G83" s="24">
        <v>2000</v>
      </c>
      <c r="H83" s="282" t="s">
        <v>74</v>
      </c>
      <c r="J83" s="25"/>
      <c r="K83" s="24">
        <v>2000</v>
      </c>
      <c r="L83" s="282" t="s">
        <v>74</v>
      </c>
      <c r="N83" s="25"/>
      <c r="O83" s="24">
        <v>2000</v>
      </c>
      <c r="P83" s="282" t="s">
        <v>74</v>
      </c>
      <c r="R83" s="25"/>
      <c r="S83" s="24">
        <v>2000</v>
      </c>
      <c r="T83" s="282" t="s">
        <v>74</v>
      </c>
      <c r="V83" s="25"/>
      <c r="W83" s="24">
        <v>2000</v>
      </c>
      <c r="X83" s="282" t="s">
        <v>74</v>
      </c>
      <c r="Z83" s="25"/>
      <c r="AA83" s="24">
        <v>2000</v>
      </c>
      <c r="AB83" s="282" t="s">
        <v>74</v>
      </c>
      <c r="AD83" s="25"/>
      <c r="AE83" s="24">
        <v>2000</v>
      </c>
      <c r="AF83" s="282" t="s">
        <v>74</v>
      </c>
      <c r="AG83" s="182"/>
    </row>
    <row r="84" spans="1:33" hidden="1" x14ac:dyDescent="0.25">
      <c r="A84" s="17" t="s">
        <v>25</v>
      </c>
      <c r="B84" s="13"/>
      <c r="F84" s="50"/>
      <c r="G84" s="18">
        <v>0</v>
      </c>
      <c r="H84" s="282"/>
      <c r="J84" s="50"/>
      <c r="K84" s="18">
        <v>0</v>
      </c>
      <c r="L84" s="282"/>
      <c r="N84" s="50"/>
      <c r="O84" s="18">
        <v>0</v>
      </c>
      <c r="P84" s="282"/>
      <c r="R84" s="50"/>
      <c r="S84" s="18">
        <v>0</v>
      </c>
      <c r="T84" s="282"/>
      <c r="V84" s="50"/>
      <c r="W84" s="18">
        <v>0</v>
      </c>
      <c r="X84" s="282"/>
      <c r="Z84" s="50"/>
      <c r="AA84" s="18">
        <v>0</v>
      </c>
      <c r="AB84" s="282"/>
      <c r="AD84" s="50"/>
      <c r="AE84" s="18">
        <v>0</v>
      </c>
      <c r="AF84" s="282"/>
      <c r="AG84" s="182"/>
    </row>
    <row r="85" spans="1:33" hidden="1" x14ac:dyDescent="0.25">
      <c r="A85" s="17"/>
      <c r="B85" s="13"/>
      <c r="F85" s="25"/>
      <c r="G85" s="18"/>
      <c r="H85" s="282"/>
      <c r="J85" s="25"/>
      <c r="K85" s="18"/>
      <c r="L85" s="282"/>
      <c r="N85" s="25"/>
      <c r="O85" s="18"/>
      <c r="P85" s="282"/>
      <c r="R85" s="25"/>
      <c r="S85" s="18"/>
      <c r="T85" s="282"/>
      <c r="V85" s="25"/>
      <c r="W85" s="18"/>
      <c r="X85" s="282"/>
      <c r="Z85" s="25"/>
      <c r="AA85" s="18"/>
      <c r="AB85" s="282"/>
      <c r="AD85" s="25"/>
      <c r="AE85" s="18"/>
      <c r="AF85" s="282"/>
      <c r="AG85" s="182"/>
    </row>
    <row r="86" spans="1:33" hidden="1" x14ac:dyDescent="0.25">
      <c r="A86" s="17"/>
      <c r="B86" s="13"/>
      <c r="F86" s="25"/>
      <c r="G86" s="18"/>
      <c r="H86" s="282"/>
      <c r="J86" s="25"/>
      <c r="K86" s="18"/>
      <c r="L86" s="282"/>
      <c r="N86" s="25"/>
      <c r="O86" s="18"/>
      <c r="P86" s="282"/>
      <c r="R86" s="25"/>
      <c r="S86" s="18"/>
      <c r="T86" s="282"/>
      <c r="V86" s="25"/>
      <c r="W86" s="18"/>
      <c r="X86" s="282"/>
      <c r="Z86" s="25"/>
      <c r="AA86" s="18"/>
      <c r="AB86" s="282"/>
      <c r="AD86" s="25"/>
      <c r="AE86" s="18"/>
      <c r="AF86" s="282"/>
      <c r="AG86" s="182"/>
    </row>
    <row r="87" spans="1:33" hidden="1" x14ac:dyDescent="0.25">
      <c r="A87" s="17"/>
      <c r="B87" s="13"/>
      <c r="F87" s="25"/>
      <c r="G87" s="18"/>
      <c r="H87" s="282"/>
      <c r="J87" s="25"/>
      <c r="K87" s="18"/>
      <c r="L87" s="282"/>
      <c r="N87" s="25"/>
      <c r="O87" s="18"/>
      <c r="P87" s="282"/>
      <c r="R87" s="25"/>
      <c r="S87" s="18"/>
      <c r="T87" s="282"/>
      <c r="V87" s="25"/>
      <c r="W87" s="18"/>
      <c r="X87" s="282"/>
      <c r="Z87" s="25"/>
      <c r="AA87" s="18"/>
      <c r="AB87" s="282"/>
      <c r="AD87" s="25"/>
      <c r="AE87" s="18"/>
      <c r="AF87" s="282"/>
      <c r="AG87" s="182"/>
    </row>
    <row r="88" spans="1:33" hidden="1" x14ac:dyDescent="0.25">
      <c r="A88" s="17"/>
      <c r="B88" s="13"/>
      <c r="F88" s="25"/>
      <c r="G88" s="18"/>
      <c r="H88" s="282"/>
      <c r="J88" s="25"/>
      <c r="K88" s="18"/>
      <c r="L88" s="282"/>
      <c r="N88" s="25"/>
      <c r="O88" s="18"/>
      <c r="P88" s="282"/>
      <c r="R88" s="25"/>
      <c r="S88" s="18"/>
      <c r="T88" s="282"/>
      <c r="V88" s="25"/>
      <c r="W88" s="18"/>
      <c r="X88" s="282"/>
      <c r="Z88" s="25"/>
      <c r="AA88" s="18"/>
      <c r="AB88" s="282"/>
      <c r="AD88" s="25"/>
      <c r="AE88" s="18"/>
      <c r="AF88" s="282"/>
      <c r="AG88" s="182"/>
    </row>
    <row r="89" spans="1:33" hidden="1" x14ac:dyDescent="0.25">
      <c r="A89" s="12"/>
      <c r="B89" s="13"/>
      <c r="F89" s="25"/>
      <c r="G89" s="18"/>
      <c r="H89" s="282"/>
      <c r="J89" s="25"/>
      <c r="K89" s="18"/>
      <c r="L89" s="282"/>
      <c r="N89" s="25"/>
      <c r="O89" s="18"/>
      <c r="P89" s="282"/>
      <c r="R89" s="25"/>
      <c r="S89" s="18"/>
      <c r="T89" s="282"/>
      <c r="V89" s="25"/>
      <c r="W89" s="18"/>
      <c r="X89" s="282"/>
      <c r="Z89" s="25"/>
      <c r="AA89" s="18"/>
      <c r="AB89" s="282"/>
      <c r="AD89" s="25"/>
      <c r="AE89" s="18"/>
      <c r="AF89" s="282"/>
      <c r="AG89" s="182"/>
    </row>
    <row r="90" spans="1:33" hidden="1" x14ac:dyDescent="0.25">
      <c r="A90" s="20" t="s">
        <v>27</v>
      </c>
      <c r="B90" s="21"/>
      <c r="F90" s="22" t="s">
        <v>20</v>
      </c>
      <c r="G90" s="23">
        <f>+ROUND(G82*G84*$B$151/(LOOKUP(G83,$A$118:$A$151,$B$118:$B$151)),0)</f>
        <v>0</v>
      </c>
      <c r="H90" s="26">
        <f>IFERROR(ROUND(G90/$B$152,2),"")</f>
        <v>0</v>
      </c>
      <c r="J90" s="22" t="s">
        <v>20</v>
      </c>
      <c r="K90" s="23">
        <f>+ROUND(K82*K84*$B$151/(LOOKUP(K83,$A$118:$A$151,$B$118:$B$151)),0)</f>
        <v>0</v>
      </c>
      <c r="L90" s="26">
        <f>IFERROR(ROUND(K90/$B$152,2),"")</f>
        <v>0</v>
      </c>
      <c r="N90" s="22" t="s">
        <v>20</v>
      </c>
      <c r="O90" s="23">
        <f>+ROUND(O82*O84*$B$151/(LOOKUP(O83,$A$118:$A$151,$B$118:$B$151)),0)</f>
        <v>0</v>
      </c>
      <c r="P90" s="26">
        <f>IFERROR(ROUND(O90/$B$152,2),"")</f>
        <v>0</v>
      </c>
      <c r="R90" s="22" t="s">
        <v>20</v>
      </c>
      <c r="S90" s="23">
        <f>+ROUND(S82*S84*$B$151/(LOOKUP(S83,$A$118:$A$151,$B$118:$B$151)),0)</f>
        <v>0</v>
      </c>
      <c r="T90" s="26">
        <f>IFERROR(ROUND(S90/$B$152,2),"")</f>
        <v>0</v>
      </c>
      <c r="V90" s="22" t="s">
        <v>20</v>
      </c>
      <c r="W90" s="23">
        <f>+ROUND(W82*W84*$B$151/(LOOKUP(W83,$A$118:$A$151,$B$118:$B$151)),0)</f>
        <v>0</v>
      </c>
      <c r="X90" s="26">
        <f>IFERROR(ROUND(W90/$B$152,2),"")</f>
        <v>0</v>
      </c>
      <c r="Z90" s="22" t="s">
        <v>20</v>
      </c>
      <c r="AA90" s="23">
        <f>+ROUND(AA82*AA84*$B$151/(LOOKUP(AA83,$A$118:$A$151,$B$118:$B$151)),0)</f>
        <v>0</v>
      </c>
      <c r="AB90" s="26">
        <f>IFERROR(ROUND(AA90/$B$152,2),"")</f>
        <v>0</v>
      </c>
      <c r="AD90" s="22" t="s">
        <v>20</v>
      </c>
      <c r="AE90" s="23">
        <f>+ROUND(AE82*AE84*$B$151/(LOOKUP(AE83,$A$118:$A$151,$B$118:$B$151)),0)</f>
        <v>0</v>
      </c>
      <c r="AF90" s="26">
        <f>IFERROR(ROUND(AE90/$B$152,2),"")</f>
        <v>0</v>
      </c>
      <c r="AG90" s="24"/>
    </row>
    <row r="92" spans="1:33" ht="15.75" x14ac:dyDescent="0.25">
      <c r="A92" s="32" t="s">
        <v>35</v>
      </c>
      <c r="T92" s="221"/>
    </row>
    <row r="93" spans="1:33" x14ac:dyDescent="0.25">
      <c r="A93" s="39"/>
      <c r="T93" s="221"/>
    </row>
    <row r="94" spans="1:33" x14ac:dyDescent="0.25">
      <c r="A94" s="39"/>
      <c r="T94" s="221"/>
    </row>
    <row r="95" spans="1:33" ht="15.75" x14ac:dyDescent="0.25">
      <c r="A95" s="41"/>
      <c r="T95" s="221"/>
    </row>
    <row r="96" spans="1:33" ht="15.75" x14ac:dyDescent="0.25">
      <c r="A96" s="42" t="s">
        <v>36</v>
      </c>
      <c r="T96" s="221"/>
    </row>
    <row r="97" spans="1:20" ht="15.75" x14ac:dyDescent="0.25">
      <c r="A97" s="43" t="s">
        <v>485</v>
      </c>
      <c r="T97" s="221"/>
    </row>
    <row r="98" spans="1:20" ht="15.75" x14ac:dyDescent="0.25">
      <c r="A98" s="43"/>
      <c r="T98" s="221"/>
    </row>
    <row r="99" spans="1:20" ht="15.75" x14ac:dyDescent="0.25">
      <c r="A99" s="43"/>
      <c r="T99" s="221"/>
    </row>
    <row r="100" spans="1:20" ht="15.75" x14ac:dyDescent="0.25">
      <c r="A100" s="43"/>
      <c r="T100" s="221"/>
    </row>
    <row r="101" spans="1:20" ht="15.75" x14ac:dyDescent="0.25">
      <c r="A101" s="42" t="s">
        <v>486</v>
      </c>
      <c r="T101" s="221"/>
    </row>
    <row r="102" spans="1:20" ht="15.75" x14ac:dyDescent="0.25">
      <c r="A102" s="43" t="s">
        <v>485</v>
      </c>
      <c r="T102" s="221"/>
    </row>
    <row r="103" spans="1:20" x14ac:dyDescent="0.25">
      <c r="A103" s="39"/>
      <c r="T103" s="221"/>
    </row>
    <row r="104" spans="1:20" x14ac:dyDescent="0.25">
      <c r="A104" s="39"/>
      <c r="T104" s="221"/>
    </row>
    <row r="105" spans="1:20" x14ac:dyDescent="0.25">
      <c r="A105" s="39"/>
      <c r="T105" s="221"/>
    </row>
    <row r="106" spans="1:20" ht="15.75" x14ac:dyDescent="0.25">
      <c r="A106" s="42" t="s">
        <v>487</v>
      </c>
      <c r="T106" s="221"/>
    </row>
    <row r="107" spans="1:20" ht="15.75" x14ac:dyDescent="0.25">
      <c r="A107" s="43" t="s">
        <v>485</v>
      </c>
      <c r="T107" s="221"/>
    </row>
    <row r="108" spans="1:20" ht="15.75" x14ac:dyDescent="0.25">
      <c r="A108" s="43"/>
      <c r="T108" s="221"/>
    </row>
    <row r="109" spans="1:20" ht="15.75" x14ac:dyDescent="0.25">
      <c r="A109" s="43"/>
      <c r="T109" s="221"/>
    </row>
    <row r="110" spans="1:20" ht="15.75" x14ac:dyDescent="0.25">
      <c r="A110" s="43"/>
      <c r="T110" s="221"/>
    </row>
    <row r="111" spans="1:20" ht="15.75" x14ac:dyDescent="0.25">
      <c r="A111" s="42" t="s">
        <v>37</v>
      </c>
      <c r="T111" s="221"/>
    </row>
    <row r="112" spans="1:20" ht="15.75" x14ac:dyDescent="0.25">
      <c r="A112" s="43" t="s">
        <v>38</v>
      </c>
      <c r="T112" s="221"/>
    </row>
    <row r="113" spans="1:2" ht="15.75" x14ac:dyDescent="0.25">
      <c r="A113" s="43" t="s">
        <v>39</v>
      </c>
    </row>
    <row r="118" spans="1:2" ht="16.5" x14ac:dyDescent="0.3">
      <c r="A118" s="28">
        <v>1986</v>
      </c>
      <c r="B118" s="97">
        <v>16811</v>
      </c>
    </row>
    <row r="119" spans="1:2" ht="16.5" x14ac:dyDescent="0.3">
      <c r="A119" s="28">
        <v>1987</v>
      </c>
      <c r="B119" s="97">
        <v>20510</v>
      </c>
    </row>
    <row r="120" spans="1:2" ht="16.5" x14ac:dyDescent="0.3">
      <c r="A120" s="28">
        <v>1988</v>
      </c>
      <c r="B120" s="97">
        <v>25637</v>
      </c>
    </row>
    <row r="121" spans="1:2" ht="16.5" x14ac:dyDescent="0.3">
      <c r="A121" s="28">
        <v>1989</v>
      </c>
      <c r="B121" s="97">
        <v>32560</v>
      </c>
    </row>
    <row r="122" spans="1:2" ht="16.5" x14ac:dyDescent="0.3">
      <c r="A122" s="28">
        <v>1990</v>
      </c>
      <c r="B122" s="97">
        <v>41025</v>
      </c>
    </row>
    <row r="123" spans="1:2" ht="16.5" x14ac:dyDescent="0.3">
      <c r="A123" s="28">
        <v>1991</v>
      </c>
      <c r="B123" s="97">
        <v>51716</v>
      </c>
    </row>
    <row r="124" spans="1:2" ht="16.5" x14ac:dyDescent="0.3">
      <c r="A124" s="28">
        <v>1992</v>
      </c>
      <c r="B124" s="97">
        <v>65190</v>
      </c>
    </row>
    <row r="125" spans="1:2" ht="16.5" x14ac:dyDescent="0.3">
      <c r="A125" s="28">
        <v>1993</v>
      </c>
      <c r="B125" s="97">
        <v>81510</v>
      </c>
    </row>
    <row r="126" spans="1:2" ht="16.5" x14ac:dyDescent="0.3">
      <c r="A126" s="28">
        <v>1994</v>
      </c>
      <c r="B126" s="97">
        <v>98700</v>
      </c>
    </row>
    <row r="127" spans="1:2" ht="16.5" x14ac:dyDescent="0.3">
      <c r="A127" s="28">
        <v>1995</v>
      </c>
      <c r="B127" s="97">
        <v>118934</v>
      </c>
    </row>
    <row r="128" spans="1:2" ht="16.5" x14ac:dyDescent="0.3">
      <c r="A128" s="28">
        <v>1996</v>
      </c>
      <c r="B128" s="97">
        <v>142125</v>
      </c>
    </row>
    <row r="129" spans="1:2" ht="16.5" x14ac:dyDescent="0.3">
      <c r="A129" s="28">
        <v>1997</v>
      </c>
      <c r="B129" s="97">
        <v>172005</v>
      </c>
    </row>
    <row r="130" spans="1:2" ht="16.5" x14ac:dyDescent="0.3">
      <c r="A130" s="28">
        <v>1998</v>
      </c>
      <c r="B130" s="97">
        <v>203826</v>
      </c>
    </row>
    <row r="131" spans="1:2" ht="16.5" x14ac:dyDescent="0.3">
      <c r="A131" s="28">
        <v>1999</v>
      </c>
      <c r="B131" s="97">
        <v>236460</v>
      </c>
    </row>
    <row r="132" spans="1:2" ht="16.5" x14ac:dyDescent="0.3">
      <c r="A132" s="28">
        <v>2000</v>
      </c>
      <c r="B132" s="97">
        <v>260100</v>
      </c>
    </row>
    <row r="133" spans="1:2" ht="16.5" x14ac:dyDescent="0.3">
      <c r="A133" s="28">
        <v>2001</v>
      </c>
      <c r="B133" s="97">
        <v>286000</v>
      </c>
    </row>
    <row r="134" spans="1:2" ht="16.5" x14ac:dyDescent="0.3">
      <c r="A134" s="28">
        <v>2002</v>
      </c>
      <c r="B134" s="97">
        <v>309000</v>
      </c>
    </row>
    <row r="135" spans="1:2" ht="16.5" x14ac:dyDescent="0.3">
      <c r="A135" s="28">
        <v>2003</v>
      </c>
      <c r="B135" s="97">
        <v>332000</v>
      </c>
    </row>
    <row r="136" spans="1:2" ht="16.5" x14ac:dyDescent="0.3">
      <c r="A136" s="28">
        <v>2004</v>
      </c>
      <c r="B136" s="97">
        <v>358000</v>
      </c>
    </row>
    <row r="137" spans="1:2" ht="16.5" x14ac:dyDescent="0.3">
      <c r="A137" s="28">
        <v>2005</v>
      </c>
      <c r="B137" s="97">
        <v>381500</v>
      </c>
    </row>
    <row r="138" spans="1:2" ht="16.5" x14ac:dyDescent="0.3">
      <c r="A138" s="28">
        <v>2006</v>
      </c>
      <c r="B138" s="97">
        <v>408000</v>
      </c>
    </row>
    <row r="139" spans="1:2" ht="16.5" x14ac:dyDescent="0.3">
      <c r="A139" s="28">
        <v>2007</v>
      </c>
      <c r="B139" s="97">
        <v>433700</v>
      </c>
    </row>
    <row r="140" spans="1:2" ht="16.5" x14ac:dyDescent="0.3">
      <c r="A140" s="28">
        <v>2008</v>
      </c>
      <c r="B140" s="97">
        <v>461500</v>
      </c>
    </row>
    <row r="141" spans="1:2" ht="16.5" x14ac:dyDescent="0.3">
      <c r="A141" s="28">
        <v>2009</v>
      </c>
      <c r="B141" s="97">
        <v>496900</v>
      </c>
    </row>
    <row r="142" spans="1:2" ht="16.5" x14ac:dyDescent="0.3">
      <c r="A142" s="28">
        <v>2010</v>
      </c>
      <c r="B142" s="97">
        <v>515000</v>
      </c>
    </row>
    <row r="143" spans="1:2" ht="16.5" x14ac:dyDescent="0.3">
      <c r="A143" s="28">
        <v>2011</v>
      </c>
      <c r="B143" s="97">
        <v>535600</v>
      </c>
    </row>
    <row r="144" spans="1:2" ht="16.5" x14ac:dyDescent="0.3">
      <c r="A144" s="28">
        <v>2012</v>
      </c>
      <c r="B144" s="97">
        <v>566700</v>
      </c>
    </row>
    <row r="145" spans="1:2" ht="16.5" x14ac:dyDescent="0.3">
      <c r="A145" s="28">
        <v>2013</v>
      </c>
      <c r="B145" s="97">
        <v>589500</v>
      </c>
    </row>
    <row r="146" spans="1:2" ht="16.5" x14ac:dyDescent="0.3">
      <c r="A146" s="28">
        <v>2014</v>
      </c>
      <c r="B146" s="97">
        <v>616000</v>
      </c>
    </row>
    <row r="147" spans="1:2" ht="16.5" x14ac:dyDescent="0.3">
      <c r="A147" s="28">
        <v>2015</v>
      </c>
      <c r="B147" s="97">
        <v>644350</v>
      </c>
    </row>
    <row r="148" spans="1:2" ht="16.5" x14ac:dyDescent="0.3">
      <c r="A148" s="28">
        <v>2016</v>
      </c>
      <c r="B148" s="97">
        <v>689454</v>
      </c>
    </row>
    <row r="149" spans="1:2" ht="16.5" x14ac:dyDescent="0.3">
      <c r="A149" s="28">
        <v>2017</v>
      </c>
      <c r="B149" s="97">
        <v>737717</v>
      </c>
    </row>
    <row r="150" spans="1:2" ht="16.5" x14ac:dyDescent="0.3">
      <c r="A150" s="28">
        <v>2018</v>
      </c>
      <c r="B150" s="97">
        <v>781242</v>
      </c>
    </row>
    <row r="151" spans="1:2" ht="16.5" x14ac:dyDescent="0.3">
      <c r="A151" s="28">
        <v>2019</v>
      </c>
      <c r="B151" s="97">
        <v>828116</v>
      </c>
    </row>
    <row r="152" spans="1:2" ht="16.5" x14ac:dyDescent="0.3">
      <c r="A152" s="28">
        <v>2020</v>
      </c>
      <c r="B152" s="97">
        <v>877803</v>
      </c>
    </row>
  </sheetData>
  <mergeCells count="49">
    <mergeCell ref="AF83:AF89"/>
    <mergeCell ref="AF23:AF29"/>
    <mergeCell ref="AF35:AF41"/>
    <mergeCell ref="AF47:AF53"/>
    <mergeCell ref="AF59:AF65"/>
    <mergeCell ref="AF71:AF77"/>
    <mergeCell ref="X83:X89"/>
    <mergeCell ref="AB23:AB29"/>
    <mergeCell ref="AB35:AB41"/>
    <mergeCell ref="AB47:AB53"/>
    <mergeCell ref="AB59:AB65"/>
    <mergeCell ref="AB71:AB77"/>
    <mergeCell ref="AB83:AB89"/>
    <mergeCell ref="X23:X29"/>
    <mergeCell ref="X35:X41"/>
    <mergeCell ref="X47:X53"/>
    <mergeCell ref="X59:X65"/>
    <mergeCell ref="X71:X77"/>
    <mergeCell ref="H71:H77"/>
    <mergeCell ref="L71:L77"/>
    <mergeCell ref="P71:P77"/>
    <mergeCell ref="T71:T77"/>
    <mergeCell ref="H83:H89"/>
    <mergeCell ref="L83:L89"/>
    <mergeCell ref="P83:P89"/>
    <mergeCell ref="T83:T89"/>
    <mergeCell ref="A1:B2"/>
    <mergeCell ref="A5:B5"/>
    <mergeCell ref="L23:L29"/>
    <mergeCell ref="H23:H29"/>
    <mergeCell ref="A16:B18"/>
    <mergeCell ref="D16:D18"/>
    <mergeCell ref="A14:B14"/>
    <mergeCell ref="A10:B12"/>
    <mergeCell ref="D10:D12"/>
    <mergeCell ref="H35:H41"/>
    <mergeCell ref="L35:L41"/>
    <mergeCell ref="T23:T29"/>
    <mergeCell ref="T35:T41"/>
    <mergeCell ref="P23:P29"/>
    <mergeCell ref="P35:P41"/>
    <mergeCell ref="H59:H65"/>
    <mergeCell ref="L59:L65"/>
    <mergeCell ref="P59:P65"/>
    <mergeCell ref="T59:T65"/>
    <mergeCell ref="H47:H53"/>
    <mergeCell ref="L47:L53"/>
    <mergeCell ref="P47:P53"/>
    <mergeCell ref="T47:T53"/>
  </mergeCells>
  <conditionalFormatting sqref="L13 H14:H15 H9">
    <cfRule type="cellIs" dxfId="136" priority="421" operator="equal">
      <formula>"NO CUMPLE"</formula>
    </cfRule>
  </conditionalFormatting>
  <conditionalFormatting sqref="H10:H12">
    <cfRule type="cellIs" dxfId="135" priority="409" operator="equal">
      <formula>"NO CUMPLE"</formula>
    </cfRule>
  </conditionalFormatting>
  <conditionalFormatting sqref="L18">
    <cfRule type="cellIs" dxfId="134" priority="408" operator="equal">
      <formula>"NO CUMPLE"</formula>
    </cfRule>
  </conditionalFormatting>
  <conditionalFormatting sqref="L10:L12">
    <cfRule type="cellIs" dxfId="133" priority="407" operator="equal">
      <formula>"NO CUMPLE"</formula>
    </cfRule>
  </conditionalFormatting>
  <conditionalFormatting sqref="P13">
    <cfRule type="cellIs" dxfId="132" priority="178" operator="equal">
      <formula>"NO CUMPLE"</formula>
    </cfRule>
  </conditionalFormatting>
  <conditionalFormatting sqref="P10:P12">
    <cfRule type="cellIs" dxfId="131" priority="176" operator="equal">
      <formula>"NO CUMPLE"</formula>
    </cfRule>
  </conditionalFormatting>
  <conditionalFormatting sqref="T13">
    <cfRule type="cellIs" dxfId="130" priority="163" operator="equal">
      <formula>"NO CUMPLE"</formula>
    </cfRule>
  </conditionalFormatting>
  <conditionalFormatting sqref="T17:T18">
    <cfRule type="cellIs" dxfId="129" priority="162" operator="equal">
      <formula>"NO CUMPLE"</formula>
    </cfRule>
  </conditionalFormatting>
  <conditionalFormatting sqref="T10:T12">
    <cfRule type="cellIs" dxfId="128" priority="161" operator="equal">
      <formula>"NO CUMPLE"</formula>
    </cfRule>
  </conditionalFormatting>
  <conditionalFormatting sqref="L9">
    <cfRule type="cellIs" dxfId="127" priority="152" operator="equal">
      <formula>"NO CUMPLE"</formula>
    </cfRule>
  </conditionalFormatting>
  <conditionalFormatting sqref="P9">
    <cfRule type="cellIs" dxfId="126" priority="151" operator="equal">
      <formula>"NO CUMPLE"</formula>
    </cfRule>
  </conditionalFormatting>
  <conditionalFormatting sqref="T9">
    <cfRule type="cellIs" dxfId="125" priority="150" operator="equal">
      <formula>"NO CUMPLE"</formula>
    </cfRule>
  </conditionalFormatting>
  <conditionalFormatting sqref="H14:H15">
    <cfRule type="cellIs" dxfId="124" priority="84" operator="equal">
      <formula>"NO"</formula>
    </cfRule>
  </conditionalFormatting>
  <conditionalFormatting sqref="L15">
    <cfRule type="cellIs" dxfId="123" priority="83" operator="equal">
      <formula>"NO CUMPLE"</formula>
    </cfRule>
  </conditionalFormatting>
  <conditionalFormatting sqref="L15">
    <cfRule type="cellIs" dxfId="122" priority="82" operator="equal">
      <formula>"NO"</formula>
    </cfRule>
  </conditionalFormatting>
  <conditionalFormatting sqref="P15">
    <cfRule type="cellIs" dxfId="121" priority="81" operator="equal">
      <formula>"NO CUMPLE"</formula>
    </cfRule>
  </conditionalFormatting>
  <conditionalFormatting sqref="P15">
    <cfRule type="cellIs" dxfId="120" priority="80" operator="equal">
      <formula>"NO"</formula>
    </cfRule>
  </conditionalFormatting>
  <conditionalFormatting sqref="T15">
    <cfRule type="cellIs" dxfId="119" priority="79" operator="equal">
      <formula>"NO CUMPLE"</formula>
    </cfRule>
  </conditionalFormatting>
  <conditionalFormatting sqref="T15">
    <cfRule type="cellIs" dxfId="118" priority="78" operator="equal">
      <formula>"NO"</formula>
    </cfRule>
  </conditionalFormatting>
  <conditionalFormatting sqref="H17">
    <cfRule type="cellIs" dxfId="117" priority="77" operator="equal">
      <formula>"NO"</formula>
    </cfRule>
  </conditionalFormatting>
  <conditionalFormatting sqref="T16">
    <cfRule type="cellIs" dxfId="116" priority="73" operator="equal">
      <formula>"NO"</formula>
    </cfRule>
  </conditionalFormatting>
  <conditionalFormatting sqref="L16">
    <cfRule type="cellIs" dxfId="115" priority="72" operator="equal">
      <formula>"NO"</formula>
    </cfRule>
  </conditionalFormatting>
  <conditionalFormatting sqref="P18">
    <cfRule type="cellIs" dxfId="114" priority="71" operator="equal">
      <formula>"NO"</formula>
    </cfRule>
  </conditionalFormatting>
  <conditionalFormatting sqref="P17">
    <cfRule type="cellIs" dxfId="113" priority="70" operator="equal">
      <formula>"NO"</formula>
    </cfRule>
  </conditionalFormatting>
  <conditionalFormatting sqref="X13">
    <cfRule type="cellIs" dxfId="112" priority="69" operator="equal">
      <formula>"NO CUMPLE"</formula>
    </cfRule>
  </conditionalFormatting>
  <conditionalFormatting sqref="X17:X18">
    <cfRule type="cellIs" dxfId="111" priority="68" operator="equal">
      <formula>"NO CUMPLE"</formula>
    </cfRule>
  </conditionalFormatting>
  <conditionalFormatting sqref="X10:X12">
    <cfRule type="cellIs" dxfId="110" priority="67" operator="equal">
      <formula>"NO CUMPLE"</formula>
    </cfRule>
  </conditionalFormatting>
  <conditionalFormatting sqref="X9">
    <cfRule type="cellIs" dxfId="109" priority="64" operator="equal">
      <formula>"NO CUMPLE"</formula>
    </cfRule>
  </conditionalFormatting>
  <conditionalFormatting sqref="X15">
    <cfRule type="cellIs" dxfId="108" priority="63" operator="equal">
      <formula>"NO CUMPLE"</formula>
    </cfRule>
  </conditionalFormatting>
  <conditionalFormatting sqref="X15">
    <cfRule type="cellIs" dxfId="107" priority="62" operator="equal">
      <formula>"NO"</formula>
    </cfRule>
  </conditionalFormatting>
  <conditionalFormatting sqref="X16">
    <cfRule type="cellIs" dxfId="106" priority="61" operator="equal">
      <formula>"NO"</formula>
    </cfRule>
  </conditionalFormatting>
  <conditionalFormatting sqref="AG5 AG13 AB13">
    <cfRule type="cellIs" dxfId="105" priority="60" operator="equal">
      <formula>"NO CUMPLE"</formula>
    </cfRule>
  </conditionalFormatting>
  <conditionalFormatting sqref="AB17:AB18 AG17:AG18">
    <cfRule type="cellIs" dxfId="104" priority="59" operator="equal">
      <formula>"NO CUMPLE"</formula>
    </cfRule>
  </conditionalFormatting>
  <conditionalFormatting sqref="AB10:AB12 AG10:AG12">
    <cfRule type="cellIs" dxfId="103" priority="58" operator="equal">
      <formula>"NO CUMPLE"</formula>
    </cfRule>
  </conditionalFormatting>
  <conditionalFormatting sqref="AB9 AG9">
    <cfRule type="cellIs" dxfId="102" priority="55" operator="equal">
      <formula>"NO CUMPLE"</formula>
    </cfRule>
  </conditionalFormatting>
  <conditionalFormatting sqref="AB15 AG14:AG15">
    <cfRule type="cellIs" dxfId="101" priority="54" operator="equal">
      <formula>"NO CUMPLE"</formula>
    </cfRule>
  </conditionalFormatting>
  <conditionalFormatting sqref="AB15 AG14:AG15">
    <cfRule type="cellIs" dxfId="100" priority="53" operator="equal">
      <formula>"NO"</formula>
    </cfRule>
  </conditionalFormatting>
  <conditionalFormatting sqref="AB16 AG16">
    <cfRule type="cellIs" dxfId="99" priority="52" operator="equal">
      <formula>"NO"</formula>
    </cfRule>
  </conditionalFormatting>
  <conditionalFormatting sqref="AF13">
    <cfRule type="cellIs" dxfId="98" priority="51" operator="equal">
      <formula>"NO CUMPLE"</formula>
    </cfRule>
  </conditionalFormatting>
  <conditionalFormatting sqref="AF17:AF18">
    <cfRule type="cellIs" dxfId="97" priority="50" operator="equal">
      <formula>"NO CUMPLE"</formula>
    </cfRule>
  </conditionalFormatting>
  <conditionalFormatting sqref="AF10:AF12">
    <cfRule type="cellIs" dxfId="96" priority="49" operator="equal">
      <formula>"NO CUMPLE"</formula>
    </cfRule>
  </conditionalFormatting>
  <conditionalFormatting sqref="AF9">
    <cfRule type="cellIs" dxfId="95" priority="46" operator="equal">
      <formula>"NO CUMPLE"</formula>
    </cfRule>
  </conditionalFormatting>
  <conditionalFormatting sqref="AF15">
    <cfRule type="cellIs" dxfId="94" priority="45" operator="equal">
      <formula>"NO CUMPLE"</formula>
    </cfRule>
  </conditionalFormatting>
  <conditionalFormatting sqref="AF15">
    <cfRule type="cellIs" dxfId="93" priority="44" operator="equal">
      <formula>"NO"</formula>
    </cfRule>
  </conditionalFormatting>
  <conditionalFormatting sqref="AF16">
    <cfRule type="cellIs" dxfId="92" priority="43" operator="equal">
      <formula>"NO"</formula>
    </cfRule>
  </conditionalFormatting>
  <conditionalFormatting sqref="AG7:AG8">
    <cfRule type="cellIs" dxfId="91" priority="31" operator="equal">
      <formula>"NO CUMPLE"</formula>
    </cfRule>
  </conditionalFormatting>
  <conditionalFormatting sqref="AG6">
    <cfRule type="cellIs" dxfId="90" priority="30" operator="equal">
      <formula>"NO"</formula>
    </cfRule>
  </conditionalFormatting>
  <conditionalFormatting sqref="L14">
    <cfRule type="cellIs" dxfId="89" priority="27" operator="equal">
      <formula>"NO CUMPLE"</formula>
    </cfRule>
  </conditionalFormatting>
  <conditionalFormatting sqref="L14">
    <cfRule type="cellIs" dxfId="88" priority="26" operator="equal">
      <formula>"NO"</formula>
    </cfRule>
  </conditionalFormatting>
  <conditionalFormatting sqref="P14">
    <cfRule type="cellIs" dxfId="87" priority="25" operator="equal">
      <formula>"NO CUMPLE"</formula>
    </cfRule>
  </conditionalFormatting>
  <conditionalFormatting sqref="P14">
    <cfRule type="cellIs" dxfId="86" priority="24" operator="equal">
      <formula>"NO"</formula>
    </cfRule>
  </conditionalFormatting>
  <conditionalFormatting sqref="T14">
    <cfRule type="cellIs" dxfId="85" priority="23" operator="equal">
      <formula>"NO CUMPLE"</formula>
    </cfRule>
  </conditionalFormatting>
  <conditionalFormatting sqref="T14">
    <cfRule type="cellIs" dxfId="84" priority="22" operator="equal">
      <formula>"NO"</formula>
    </cfRule>
  </conditionalFormatting>
  <conditionalFormatting sqref="X14">
    <cfRule type="cellIs" dxfId="83" priority="21" operator="equal">
      <formula>"NO CUMPLE"</formula>
    </cfRule>
  </conditionalFormatting>
  <conditionalFormatting sqref="X14">
    <cfRule type="cellIs" dxfId="82" priority="20" operator="equal">
      <formula>"NO"</formula>
    </cfRule>
  </conditionalFormatting>
  <conditionalFormatting sqref="AB14">
    <cfRule type="cellIs" dxfId="81" priority="19" operator="equal">
      <formula>"NO CUMPLE"</formula>
    </cfRule>
  </conditionalFormatting>
  <conditionalFormatting sqref="AB14">
    <cfRule type="cellIs" dxfId="80" priority="18" operator="equal">
      <formula>"NO"</formula>
    </cfRule>
  </conditionalFormatting>
  <conditionalFormatting sqref="AF14">
    <cfRule type="cellIs" dxfId="79" priority="17" operator="equal">
      <formula>"NO CUMPLE"</formula>
    </cfRule>
  </conditionalFormatting>
  <conditionalFormatting sqref="AF14">
    <cfRule type="cellIs" dxfId="78" priority="16" operator="equal">
      <formula>"NO"</formula>
    </cfRule>
  </conditionalFormatting>
  <conditionalFormatting sqref="H16">
    <cfRule type="cellIs" dxfId="77" priority="15" operator="equal">
      <formula>"NO"</formula>
    </cfRule>
  </conditionalFormatting>
  <conditionalFormatting sqref="L17">
    <cfRule type="cellIs" dxfId="76" priority="14" operator="equal">
      <formula>"NO"</formula>
    </cfRule>
  </conditionalFormatting>
  <conditionalFormatting sqref="P16">
    <cfRule type="cellIs" dxfId="75" priority="13" operator="equal">
      <formula>"NO"</formula>
    </cfRule>
  </conditionalFormatting>
  <conditionalFormatting sqref="H5">
    <cfRule type="cellIs" dxfId="74" priority="397" operator="equal">
      <formula>"NO CUMPLE"</formula>
    </cfRule>
    <cfRule type="cellIs" dxfId="73" priority="398" operator="equal">
      <formula>"CUMPLE"</formula>
    </cfRule>
  </conditionalFormatting>
  <conditionalFormatting sqref="L5">
    <cfRule type="cellIs" dxfId="72" priority="11" operator="equal">
      <formula>"NO CUMPLE"</formula>
    </cfRule>
    <cfRule type="cellIs" dxfId="71" priority="12" operator="equal">
      <formula>"CUMPLE"</formula>
    </cfRule>
  </conditionalFormatting>
  <conditionalFormatting sqref="P5">
    <cfRule type="cellIs" dxfId="70" priority="9" operator="equal">
      <formula>"NO CUMPLE"</formula>
    </cfRule>
    <cfRule type="cellIs" dxfId="69" priority="10" operator="equal">
      <formula>"CUMPLE"</formula>
    </cfRule>
  </conditionalFormatting>
  <conditionalFormatting sqref="T5">
    <cfRule type="cellIs" dxfId="68" priority="7" operator="equal">
      <formula>"NO CUMPLE"</formula>
    </cfRule>
    <cfRule type="cellIs" dxfId="67" priority="8" operator="equal">
      <formula>"CUMPLE"</formula>
    </cfRule>
  </conditionalFormatting>
  <conditionalFormatting sqref="X5">
    <cfRule type="cellIs" dxfId="66" priority="5" operator="equal">
      <formula>"NO CUMPLE"</formula>
    </cfRule>
    <cfRule type="cellIs" dxfId="65" priority="6" operator="equal">
      <formula>"CUMPLE"</formula>
    </cfRule>
  </conditionalFormatting>
  <conditionalFormatting sqref="AB5">
    <cfRule type="cellIs" dxfId="64" priority="3" operator="equal">
      <formula>"NO CUMPLE"</formula>
    </cfRule>
    <cfRule type="cellIs" dxfId="63" priority="4" operator="equal">
      <formula>"CUMPLE"</formula>
    </cfRule>
  </conditionalFormatting>
  <conditionalFormatting sqref="AF5">
    <cfRule type="cellIs" dxfId="62" priority="1" operator="equal">
      <formula>"NO CUMPLE"</formula>
    </cfRule>
    <cfRule type="cellIs" dxfId="61" priority="2" operator="equal">
      <formula>"CUMPLE"</formula>
    </cfRule>
  </conditionalFormatting>
  <pageMargins left="0.47244094488188981" right="0.47244094488188981" top="0.59055118110236227" bottom="0.59055118110236227" header="0.31496062992125984" footer="0.31496062992125984"/>
  <pageSetup scale="45" orientation="landscape"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3"/>
  <sheetViews>
    <sheetView tabSelected="1" view="pageBreakPreview" topLeftCell="N16" zoomScale="80" zoomScaleNormal="80" zoomScaleSheetLayoutView="80" workbookViewId="0">
      <selection activeCell="T17" sqref="T17"/>
    </sheetView>
  </sheetViews>
  <sheetFormatPr baseColWidth="10" defaultColWidth="11.42578125" defaultRowHeight="12.75" x14ac:dyDescent="0.2"/>
  <cols>
    <col min="1" max="1" width="11.42578125" style="103"/>
    <col min="2" max="2" width="160.5703125" style="103" customWidth="1"/>
    <col min="3" max="3" width="16" style="115" customWidth="1"/>
    <col min="4" max="4" width="16" style="103" customWidth="1"/>
    <col min="5" max="5" width="40.7109375" style="103" customWidth="1"/>
    <col min="6" max="7" width="15.7109375" style="103" customWidth="1"/>
    <col min="8" max="8" width="40.7109375" style="103" customWidth="1"/>
    <col min="9" max="10" width="15.7109375" style="103" customWidth="1"/>
    <col min="11" max="11" width="40.7109375" style="103" customWidth="1"/>
    <col min="12" max="13" width="15.7109375" style="103" customWidth="1"/>
    <col min="14" max="14" width="40.7109375" style="103" customWidth="1"/>
    <col min="15" max="16" width="15.7109375" style="103" customWidth="1"/>
    <col min="17" max="17" width="40.7109375" style="103" customWidth="1"/>
    <col min="18" max="19" width="15.7109375" style="103" customWidth="1"/>
    <col min="20" max="20" width="40.7109375" style="103" customWidth="1"/>
    <col min="21" max="22" width="15.7109375" style="103" customWidth="1"/>
    <col min="23" max="23" width="40.7109375" style="103" customWidth="1"/>
    <col min="24" max="24" width="15.7109375" style="103" customWidth="1"/>
    <col min="25" max="16384" width="11.42578125" style="103"/>
  </cols>
  <sheetData>
    <row r="1" spans="1:24" s="30" customFormat="1" ht="15.75" x14ac:dyDescent="0.25">
      <c r="A1" s="265" t="s">
        <v>28</v>
      </c>
      <c r="B1" s="265"/>
      <c r="C1" s="265"/>
      <c r="D1" s="29"/>
    </row>
    <row r="2" spans="1:24" s="30" customFormat="1" ht="15.75" x14ac:dyDescent="0.25">
      <c r="A2" s="265" t="s">
        <v>29</v>
      </c>
      <c r="B2" s="265"/>
      <c r="C2" s="265"/>
      <c r="D2" s="29"/>
    </row>
    <row r="3" spans="1:24" s="30" customFormat="1" x14ac:dyDescent="0.25">
      <c r="A3" s="264"/>
      <c r="B3" s="264"/>
      <c r="C3" s="264"/>
      <c r="D3" s="31"/>
    </row>
    <row r="4" spans="1:24" s="30" customFormat="1" ht="15.75" x14ac:dyDescent="0.25">
      <c r="A4" s="265" t="str">
        <f>+'VERIFICACION TECNICA'!A4</f>
        <v>CONVOCATORIA PÚBLICA N° 008 DE 2020</v>
      </c>
      <c r="B4" s="265"/>
      <c r="C4" s="265"/>
      <c r="D4" s="29"/>
    </row>
    <row r="5" spans="1:24" s="30" customFormat="1" ht="33" customHeight="1" x14ac:dyDescent="0.25">
      <c r="A5" s="300" t="str">
        <f>+'VERIFICACION TECNICA'!A7</f>
        <v>OBJETO: OBRA CIVIL PARA LA CONSTRUCCIÓN DEL CENTRO INTERNACIONAL BIOTECNOLÓGICO AGROINDUSTRIAL (CBA) EN LA FACULTAD DE CIENCIAS AGRARIAS DE LA UNIVERSIDAD DEL CAUCA.</v>
      </c>
      <c r="B5" s="300"/>
      <c r="C5" s="300"/>
      <c r="D5" s="122"/>
    </row>
    <row r="6" spans="1:24" s="30" customFormat="1" ht="15.75" x14ac:dyDescent="0.25">
      <c r="A6" s="300"/>
      <c r="B6" s="300"/>
      <c r="C6" s="300"/>
      <c r="D6" s="223"/>
    </row>
    <row r="7" spans="1:24" s="30" customFormat="1" ht="15.75" x14ac:dyDescent="0.25">
      <c r="A7" s="265" t="s">
        <v>77</v>
      </c>
      <c r="B7" s="265"/>
      <c r="C7" s="265"/>
      <c r="D7" s="29"/>
    </row>
    <row r="8" spans="1:24" s="100" customFormat="1" x14ac:dyDescent="0.2">
      <c r="A8" s="98"/>
      <c r="B8" s="99"/>
      <c r="C8" s="113"/>
      <c r="D8" s="99"/>
      <c r="E8" s="99"/>
      <c r="F8" s="99"/>
      <c r="G8" s="99"/>
      <c r="H8" s="99"/>
      <c r="I8" s="99"/>
      <c r="J8" s="99"/>
      <c r="K8" s="99"/>
      <c r="L8" s="99"/>
      <c r="M8" s="99"/>
      <c r="N8" s="99"/>
      <c r="O8" s="99"/>
      <c r="P8" s="99"/>
      <c r="Q8" s="99"/>
      <c r="R8" s="99"/>
      <c r="S8" s="99"/>
      <c r="T8" s="99"/>
      <c r="U8" s="99"/>
      <c r="V8" s="99"/>
      <c r="W8" s="99"/>
      <c r="X8" s="99"/>
    </row>
    <row r="9" spans="1:24" ht="15" x14ac:dyDescent="0.2">
      <c r="A9" s="101"/>
      <c r="B9" s="102"/>
      <c r="C9" s="114"/>
      <c r="D9" s="311">
        <v>1</v>
      </c>
      <c r="E9" s="312"/>
      <c r="F9" s="313"/>
      <c r="G9" s="311">
        <v>2</v>
      </c>
      <c r="H9" s="314"/>
      <c r="I9" s="315"/>
      <c r="J9" s="311">
        <v>3</v>
      </c>
      <c r="K9" s="314"/>
      <c r="L9" s="315"/>
      <c r="M9" s="301">
        <v>4</v>
      </c>
      <c r="N9" s="301"/>
      <c r="O9" s="301"/>
      <c r="P9" s="301">
        <v>5</v>
      </c>
      <c r="Q9" s="301"/>
      <c r="R9" s="301"/>
      <c r="S9" s="301">
        <v>6</v>
      </c>
      <c r="T9" s="301"/>
      <c r="U9" s="301"/>
      <c r="V9" s="301">
        <v>7</v>
      </c>
      <c r="W9" s="301"/>
      <c r="X9" s="301"/>
    </row>
    <row r="10" spans="1:24" ht="62.25" customHeight="1" x14ac:dyDescent="0.2">
      <c r="A10" s="316" t="s">
        <v>78</v>
      </c>
      <c r="B10" s="318" t="s">
        <v>31</v>
      </c>
      <c r="C10" s="320" t="s">
        <v>441</v>
      </c>
      <c r="D10" s="304" t="str">
        <f>+'VERIFICACION TECNICA'!C10</f>
        <v>LUIS FERNANDO POLANCO FLOREZ</v>
      </c>
      <c r="E10" s="305"/>
      <c r="F10" s="306"/>
      <c r="G10" s="304" t="str">
        <f>+'VERIFICACION TECNICA'!E10</f>
        <v>CONSORCIO TOVAR ESCOBAR 2020</v>
      </c>
      <c r="H10" s="305"/>
      <c r="I10" s="306"/>
      <c r="J10" s="304" t="str">
        <f>+'VERIFICACION TECNICA'!G10</f>
        <v>IVAN DARIO MUÑOZ DELGADO</v>
      </c>
      <c r="K10" s="305"/>
      <c r="L10" s="306"/>
      <c r="M10" s="302" t="str">
        <f>+'VERIFICACION TECNICA'!I10</f>
        <v>UNION TEMPORAL 2M CAUCA 2020</v>
      </c>
      <c r="N10" s="302"/>
      <c r="O10" s="302"/>
      <c r="P10" s="302" t="str">
        <f>+'VERIFICACION TECNICA'!K10</f>
        <v>JULIAN LIZARDO GONZALEZ CASAS</v>
      </c>
      <c r="Q10" s="302"/>
      <c r="R10" s="302"/>
      <c r="S10" s="302" t="str">
        <f>+'VERIFICACION TECNICA'!M10</f>
        <v>DIEGO GENARO MUÑOZ GUTIERREZ</v>
      </c>
      <c r="T10" s="302"/>
      <c r="U10" s="302"/>
      <c r="V10" s="302" t="str">
        <f>+'VERIFICACION TECNICA'!O10</f>
        <v>ASESORIA CONSULTORIA Y GESTION COLOMBIA SAS</v>
      </c>
      <c r="W10" s="302"/>
      <c r="X10" s="302"/>
    </row>
    <row r="11" spans="1:24" x14ac:dyDescent="0.2">
      <c r="A11" s="317"/>
      <c r="B11" s="319"/>
      <c r="C11" s="321"/>
      <c r="D11" s="123" t="s">
        <v>32</v>
      </c>
      <c r="E11" s="104" t="str">
        <f>'[23]VERIFICACION TECNICA'!F11</f>
        <v>VALOR/ OBSERVACION</v>
      </c>
      <c r="F11" s="104" t="s">
        <v>79</v>
      </c>
      <c r="G11" s="105" t="s">
        <v>32</v>
      </c>
      <c r="H11" s="104" t="s">
        <v>33</v>
      </c>
      <c r="I11" s="105" t="s">
        <v>79</v>
      </c>
      <c r="J11" s="105" t="s">
        <v>32</v>
      </c>
      <c r="K11" s="105" t="s">
        <v>33</v>
      </c>
      <c r="L11" s="105" t="s">
        <v>79</v>
      </c>
      <c r="M11" s="105" t="s">
        <v>32</v>
      </c>
      <c r="N11" s="105" t="s">
        <v>33</v>
      </c>
      <c r="O11" s="105" t="s">
        <v>79</v>
      </c>
      <c r="P11" s="105" t="s">
        <v>32</v>
      </c>
      <c r="Q11" s="105" t="s">
        <v>33</v>
      </c>
      <c r="R11" s="105" t="s">
        <v>79</v>
      </c>
      <c r="S11" s="105" t="s">
        <v>32</v>
      </c>
      <c r="T11" s="105" t="s">
        <v>33</v>
      </c>
      <c r="U11" s="105" t="s">
        <v>79</v>
      </c>
      <c r="V11" s="105" t="s">
        <v>32</v>
      </c>
      <c r="W11" s="105" t="s">
        <v>33</v>
      </c>
      <c r="X11" s="105" t="s">
        <v>79</v>
      </c>
    </row>
    <row r="12" spans="1:24" s="130" customFormat="1" ht="15.75" x14ac:dyDescent="0.2">
      <c r="A12" s="125"/>
      <c r="B12" s="126" t="s">
        <v>81</v>
      </c>
      <c r="C12" s="127"/>
      <c r="D12" s="128"/>
      <c r="E12" s="129"/>
      <c r="F12" s="129"/>
      <c r="G12" s="129"/>
      <c r="H12" s="129"/>
      <c r="I12" s="129"/>
      <c r="J12" s="129"/>
      <c r="K12" s="129"/>
      <c r="L12" s="129"/>
      <c r="M12" s="129"/>
      <c r="N12" s="129"/>
      <c r="O12" s="129"/>
      <c r="P12" s="129"/>
      <c r="Q12" s="129"/>
      <c r="R12" s="129"/>
      <c r="S12" s="129"/>
      <c r="T12" s="129"/>
      <c r="U12" s="129"/>
      <c r="V12" s="129"/>
      <c r="W12" s="129"/>
      <c r="X12" s="129"/>
    </row>
    <row r="13" spans="1:24" ht="371.25" customHeight="1" x14ac:dyDescent="0.2">
      <c r="A13" s="107"/>
      <c r="B13" s="119" t="s">
        <v>440</v>
      </c>
      <c r="C13" s="131">
        <v>100</v>
      </c>
      <c r="D13" s="108" t="s">
        <v>406</v>
      </c>
      <c r="E13" s="105" t="s">
        <v>468</v>
      </c>
      <c r="F13" s="105">
        <v>100</v>
      </c>
      <c r="G13" s="106" t="s">
        <v>406</v>
      </c>
      <c r="H13" s="105" t="s">
        <v>472</v>
      </c>
      <c r="I13" s="105">
        <v>100</v>
      </c>
      <c r="J13" s="108" t="s">
        <v>406</v>
      </c>
      <c r="K13" s="224" t="s">
        <v>477</v>
      </c>
      <c r="L13" s="105">
        <v>100</v>
      </c>
      <c r="M13" s="108" t="s">
        <v>406</v>
      </c>
      <c r="N13" s="105" t="s">
        <v>481</v>
      </c>
      <c r="O13" s="105">
        <v>100</v>
      </c>
      <c r="P13" s="108" t="s">
        <v>406</v>
      </c>
      <c r="Q13" s="105" t="s">
        <v>462</v>
      </c>
      <c r="R13" s="105">
        <v>100</v>
      </c>
      <c r="S13" s="108" t="s">
        <v>425</v>
      </c>
      <c r="T13" s="105" t="s">
        <v>492</v>
      </c>
      <c r="U13" s="105">
        <v>0</v>
      </c>
      <c r="V13" s="108" t="s">
        <v>406</v>
      </c>
      <c r="W13" s="105" t="s">
        <v>463</v>
      </c>
      <c r="X13" s="105">
        <v>100</v>
      </c>
    </row>
    <row r="14" spans="1:24" s="130" customFormat="1" ht="16.5" x14ac:dyDescent="0.2">
      <c r="A14" s="125"/>
      <c r="B14" s="126" t="s">
        <v>82</v>
      </c>
      <c r="C14" s="127"/>
      <c r="D14" s="128"/>
      <c r="E14" s="129"/>
      <c r="F14" s="129"/>
      <c r="G14" s="129"/>
      <c r="H14" s="134"/>
      <c r="I14" s="129"/>
      <c r="J14" s="129"/>
      <c r="K14" s="134"/>
      <c r="L14" s="129"/>
      <c r="M14" s="129"/>
      <c r="N14" s="129"/>
      <c r="O14" s="129"/>
      <c r="P14" s="129"/>
      <c r="Q14" s="129"/>
      <c r="R14" s="129"/>
      <c r="S14" s="129"/>
      <c r="T14" s="129"/>
      <c r="U14" s="129"/>
      <c r="V14" s="129"/>
      <c r="W14" s="129"/>
      <c r="X14" s="129"/>
    </row>
    <row r="15" spans="1:24" ht="365.25" customHeight="1" x14ac:dyDescent="0.2">
      <c r="A15" s="107"/>
      <c r="B15" s="119" t="s">
        <v>442</v>
      </c>
      <c r="C15" s="131">
        <v>100</v>
      </c>
      <c r="D15" s="108" t="s">
        <v>406</v>
      </c>
      <c r="E15" s="105" t="s">
        <v>469</v>
      </c>
      <c r="F15" s="105">
        <v>100</v>
      </c>
      <c r="G15" s="106" t="s">
        <v>406</v>
      </c>
      <c r="H15" s="105" t="s">
        <v>473</v>
      </c>
      <c r="I15" s="105">
        <v>100</v>
      </c>
      <c r="J15" s="108" t="s">
        <v>406</v>
      </c>
      <c r="K15" s="105" t="s">
        <v>479</v>
      </c>
      <c r="L15" s="105">
        <v>100</v>
      </c>
      <c r="M15" s="108" t="s">
        <v>406</v>
      </c>
      <c r="N15" s="105" t="s">
        <v>478</v>
      </c>
      <c r="O15" s="105">
        <v>100</v>
      </c>
      <c r="P15" s="108" t="s">
        <v>406</v>
      </c>
      <c r="Q15" s="105" t="s">
        <v>461</v>
      </c>
      <c r="R15" s="105">
        <v>100</v>
      </c>
      <c r="S15" s="108" t="s">
        <v>425</v>
      </c>
      <c r="T15" s="105" t="s">
        <v>493</v>
      </c>
      <c r="U15" s="105">
        <v>0</v>
      </c>
      <c r="V15" s="108" t="s">
        <v>406</v>
      </c>
      <c r="W15" s="105" t="s">
        <v>450</v>
      </c>
      <c r="X15" s="105">
        <v>100</v>
      </c>
    </row>
    <row r="16" spans="1:24" ht="18" customHeight="1" x14ac:dyDescent="0.2">
      <c r="A16" s="124"/>
      <c r="B16" s="109" t="s">
        <v>80</v>
      </c>
      <c r="C16" s="109" t="s">
        <v>386</v>
      </c>
      <c r="D16" s="307">
        <f>SUM(F13:F15)</f>
        <v>200</v>
      </c>
      <c r="E16" s="308"/>
      <c r="F16" s="309"/>
      <c r="G16" s="307">
        <f>SUM(I13:I15)</f>
        <v>200</v>
      </c>
      <c r="H16" s="308"/>
      <c r="I16" s="309"/>
      <c r="J16" s="307">
        <f>SUM(L13:L15)</f>
        <v>200</v>
      </c>
      <c r="K16" s="308"/>
      <c r="L16" s="309"/>
      <c r="M16" s="303">
        <f>SUM(O13:O15)</f>
        <v>200</v>
      </c>
      <c r="N16" s="303"/>
      <c r="O16" s="303"/>
      <c r="P16" s="303">
        <f>SUM(R13:R15)</f>
        <v>200</v>
      </c>
      <c r="Q16" s="303"/>
      <c r="R16" s="303"/>
      <c r="S16" s="310" t="s">
        <v>494</v>
      </c>
      <c r="T16" s="310"/>
      <c r="U16" s="310"/>
      <c r="V16" s="303">
        <f>SUM(X13:X15)</f>
        <v>200</v>
      </c>
      <c r="W16" s="303"/>
      <c r="X16" s="303"/>
    </row>
    <row r="18" spans="1:24" ht="15.75" x14ac:dyDescent="0.2">
      <c r="B18" s="32" t="s">
        <v>35</v>
      </c>
      <c r="C18" s="37"/>
      <c r="D18" s="32"/>
    </row>
    <row r="19" spans="1:24" ht="15.75" x14ac:dyDescent="0.2">
      <c r="B19" s="39"/>
      <c r="C19" s="37"/>
      <c r="D19" s="32"/>
    </row>
    <row r="20" spans="1:24" ht="15.75" x14ac:dyDescent="0.2">
      <c r="B20" s="39"/>
      <c r="C20" s="37"/>
      <c r="D20" s="32"/>
    </row>
    <row r="21" spans="1:24" ht="15.75" x14ac:dyDescent="0.2">
      <c r="B21" s="39"/>
      <c r="C21" s="37"/>
      <c r="D21" s="32"/>
    </row>
    <row r="22" spans="1:24" ht="15.75" x14ac:dyDescent="0.2">
      <c r="B22" s="41"/>
    </row>
    <row r="23" spans="1:24" s="35" customFormat="1" ht="15.75" x14ac:dyDescent="0.2">
      <c r="A23" s="38"/>
      <c r="B23" s="42" t="s">
        <v>36</v>
      </c>
      <c r="C23" s="39"/>
      <c r="D23" s="40"/>
      <c r="E23" s="40"/>
      <c r="F23" s="39"/>
      <c r="G23" s="40"/>
      <c r="H23" s="39"/>
      <c r="I23" s="40"/>
      <c r="J23" s="39"/>
      <c r="K23" s="40"/>
      <c r="L23" s="39"/>
      <c r="M23" s="40"/>
      <c r="N23" s="39"/>
      <c r="O23" s="39"/>
      <c r="P23" s="39"/>
      <c r="Q23" s="39"/>
      <c r="R23" s="39"/>
      <c r="S23" s="39"/>
      <c r="T23" s="39"/>
      <c r="U23" s="39"/>
      <c r="V23" s="40"/>
      <c r="W23" s="39"/>
      <c r="X23" s="39"/>
    </row>
    <row r="24" spans="1:24" s="35" customFormat="1" ht="15.75" x14ac:dyDescent="0.25">
      <c r="A24" s="38"/>
      <c r="B24" s="43" t="s">
        <v>485</v>
      </c>
      <c r="C24" s="39"/>
      <c r="D24" s="40"/>
      <c r="E24" s="40"/>
      <c r="F24" s="39"/>
      <c r="G24" s="40"/>
      <c r="H24" s="39"/>
      <c r="I24" s="40"/>
      <c r="J24" s="39"/>
      <c r="K24" s="40"/>
      <c r="L24" s="39"/>
      <c r="M24" s="40"/>
      <c r="N24" s="39"/>
      <c r="O24" s="39"/>
      <c r="P24" s="39"/>
      <c r="Q24" s="39"/>
      <c r="R24" s="39"/>
      <c r="S24" s="39"/>
      <c r="T24" s="39"/>
      <c r="U24" s="39"/>
      <c r="V24" s="40"/>
      <c r="W24" s="39"/>
      <c r="X24" s="39"/>
    </row>
    <row r="25" spans="1:24" s="35" customFormat="1" ht="15.75" x14ac:dyDescent="0.25">
      <c r="A25" s="38"/>
      <c r="B25" s="43"/>
      <c r="C25" s="39"/>
      <c r="D25" s="40"/>
      <c r="E25" s="40"/>
      <c r="F25" s="39"/>
      <c r="G25" s="40"/>
      <c r="H25" s="39"/>
      <c r="I25" s="40"/>
      <c r="J25" s="39"/>
      <c r="K25" s="40"/>
      <c r="L25" s="39"/>
      <c r="M25" s="40"/>
      <c r="N25" s="39"/>
      <c r="O25" s="39"/>
      <c r="P25" s="39"/>
      <c r="Q25" s="39"/>
      <c r="R25" s="39"/>
      <c r="S25" s="39"/>
      <c r="T25" s="39"/>
      <c r="U25" s="39"/>
      <c r="V25" s="40"/>
      <c r="W25" s="39"/>
      <c r="X25" s="39"/>
    </row>
    <row r="26" spans="1:24" s="35" customFormat="1" ht="15.75" x14ac:dyDescent="0.25">
      <c r="A26" s="38"/>
      <c r="B26" s="43"/>
      <c r="C26" s="39"/>
      <c r="D26" s="40"/>
      <c r="E26" s="40"/>
      <c r="F26" s="39"/>
      <c r="G26" s="40"/>
      <c r="H26" s="39"/>
      <c r="I26" s="40"/>
      <c r="J26" s="39"/>
      <c r="K26" s="40"/>
      <c r="L26" s="39"/>
      <c r="M26" s="40"/>
      <c r="N26" s="39"/>
      <c r="O26" s="39"/>
      <c r="P26" s="39"/>
      <c r="Q26" s="39"/>
      <c r="R26" s="39"/>
      <c r="S26" s="39"/>
      <c r="T26" s="39"/>
      <c r="U26" s="39"/>
      <c r="V26" s="40"/>
      <c r="W26" s="39"/>
      <c r="X26" s="39"/>
    </row>
    <row r="27" spans="1:24" s="35" customFormat="1" ht="15.75" x14ac:dyDescent="0.25">
      <c r="A27" s="38"/>
      <c r="B27" s="43"/>
      <c r="C27" s="39"/>
      <c r="D27" s="40"/>
      <c r="E27" s="40"/>
      <c r="F27" s="39"/>
      <c r="G27" s="40"/>
      <c r="H27" s="39"/>
      <c r="I27" s="40"/>
      <c r="J27" s="39"/>
      <c r="K27" s="40"/>
      <c r="L27" s="39"/>
      <c r="M27" s="40"/>
      <c r="N27" s="39"/>
      <c r="O27" s="39"/>
      <c r="P27" s="39"/>
      <c r="Q27" s="39"/>
      <c r="R27" s="39"/>
      <c r="S27" s="39"/>
      <c r="T27" s="39"/>
      <c r="U27" s="39"/>
      <c r="V27" s="40"/>
      <c r="W27" s="39"/>
      <c r="X27" s="39"/>
    </row>
    <row r="28" spans="1:24" ht="15.75" x14ac:dyDescent="0.25">
      <c r="A28" s="110"/>
      <c r="B28" s="43"/>
      <c r="C28" s="66"/>
      <c r="D28" s="111"/>
      <c r="E28" s="39"/>
      <c r="F28" s="39"/>
      <c r="G28" s="39"/>
      <c r="H28" s="39"/>
      <c r="I28" s="39"/>
      <c r="J28" s="39"/>
      <c r="K28" s="39"/>
      <c r="L28" s="39"/>
      <c r="M28" s="39"/>
      <c r="N28" s="39"/>
      <c r="O28" s="39"/>
      <c r="P28" s="39"/>
      <c r="Q28" s="39"/>
      <c r="R28" s="39"/>
      <c r="S28" s="39"/>
      <c r="T28" s="39"/>
      <c r="U28" s="39"/>
      <c r="V28" s="39"/>
      <c r="W28" s="39"/>
      <c r="X28" s="39"/>
    </row>
    <row r="29" spans="1:24" ht="15.75" x14ac:dyDescent="0.2">
      <c r="A29" s="76"/>
      <c r="B29" s="42" t="s">
        <v>486</v>
      </c>
      <c r="C29" s="66"/>
      <c r="D29" s="111"/>
      <c r="E29" s="39"/>
      <c r="F29" s="39"/>
      <c r="G29" s="39"/>
      <c r="H29" s="39"/>
      <c r="I29" s="39"/>
      <c r="J29" s="39"/>
      <c r="K29" s="39"/>
      <c r="L29" s="39"/>
      <c r="M29" s="39"/>
      <c r="N29" s="39"/>
      <c r="O29" s="39"/>
      <c r="P29" s="39"/>
      <c r="Q29" s="39"/>
      <c r="R29" s="39"/>
      <c r="S29" s="39"/>
      <c r="T29" s="39"/>
      <c r="U29" s="39"/>
      <c r="V29" s="39"/>
      <c r="W29" s="39"/>
      <c r="X29" s="39"/>
    </row>
    <row r="30" spans="1:24" ht="15.75" x14ac:dyDescent="0.25">
      <c r="A30" s="76"/>
      <c r="B30" s="43" t="s">
        <v>485</v>
      </c>
      <c r="C30" s="66"/>
      <c r="D30" s="111"/>
      <c r="E30" s="39"/>
      <c r="F30" s="39"/>
      <c r="G30" s="39"/>
      <c r="H30" s="39"/>
      <c r="I30" s="39"/>
      <c r="J30" s="39"/>
      <c r="K30" s="39"/>
      <c r="L30" s="39"/>
      <c r="M30" s="39"/>
      <c r="N30" s="39"/>
      <c r="O30" s="39"/>
      <c r="P30" s="39"/>
      <c r="Q30" s="39"/>
      <c r="R30" s="39"/>
      <c r="S30" s="39"/>
      <c r="T30" s="39"/>
      <c r="U30" s="39"/>
      <c r="V30" s="39"/>
      <c r="W30" s="39"/>
      <c r="X30" s="39"/>
    </row>
    <row r="31" spans="1:24" ht="15.75" x14ac:dyDescent="0.2">
      <c r="A31" s="76"/>
      <c r="B31" s="39"/>
      <c r="C31" s="66"/>
      <c r="D31" s="111"/>
      <c r="E31" s="39"/>
      <c r="F31" s="39"/>
      <c r="G31" s="39"/>
      <c r="H31" s="39"/>
      <c r="I31" s="39"/>
      <c r="J31" s="39"/>
      <c r="K31" s="39"/>
      <c r="L31" s="39"/>
      <c r="M31" s="39"/>
      <c r="N31" s="39"/>
      <c r="O31" s="39"/>
      <c r="P31" s="39"/>
      <c r="Q31" s="39"/>
      <c r="R31" s="39"/>
      <c r="S31" s="39"/>
      <c r="T31" s="39"/>
      <c r="U31" s="39"/>
      <c r="V31" s="39"/>
      <c r="W31" s="39"/>
      <c r="X31" s="39"/>
    </row>
    <row r="32" spans="1:24" s="35" customFormat="1" x14ac:dyDescent="0.2">
      <c r="A32" s="38"/>
      <c r="B32" s="39"/>
      <c r="C32" s="39"/>
      <c r="D32" s="40"/>
      <c r="E32" s="40"/>
      <c r="F32" s="39"/>
      <c r="G32" s="40"/>
      <c r="H32" s="39"/>
      <c r="I32" s="40"/>
      <c r="J32" s="39"/>
      <c r="K32" s="40"/>
      <c r="L32" s="39"/>
      <c r="M32" s="40"/>
      <c r="N32" s="39"/>
      <c r="O32" s="39"/>
      <c r="P32" s="39"/>
      <c r="Q32" s="39"/>
      <c r="R32" s="39"/>
      <c r="S32" s="39"/>
      <c r="T32" s="39"/>
      <c r="U32" s="39"/>
      <c r="V32" s="40"/>
      <c r="W32" s="39"/>
      <c r="X32" s="39"/>
    </row>
    <row r="33" spans="1:24" s="35" customFormat="1" x14ac:dyDescent="0.2">
      <c r="A33" s="38"/>
      <c r="B33" s="39"/>
      <c r="C33" s="39"/>
      <c r="D33" s="40"/>
      <c r="E33" s="40"/>
      <c r="F33" s="39"/>
      <c r="G33" s="40"/>
      <c r="H33" s="39"/>
      <c r="I33" s="40"/>
      <c r="J33" s="39"/>
      <c r="K33" s="40"/>
      <c r="L33" s="39"/>
      <c r="M33" s="40"/>
      <c r="N33" s="39"/>
      <c r="O33" s="39"/>
      <c r="P33" s="39"/>
      <c r="Q33" s="39"/>
      <c r="R33" s="39"/>
      <c r="S33" s="39"/>
      <c r="T33" s="39"/>
      <c r="U33" s="39"/>
      <c r="V33" s="40"/>
      <c r="W33" s="39"/>
      <c r="X33" s="39"/>
    </row>
    <row r="34" spans="1:24" ht="15.75" x14ac:dyDescent="0.25">
      <c r="A34" s="112"/>
      <c r="B34" s="39"/>
      <c r="C34" s="117"/>
      <c r="D34" s="43"/>
      <c r="E34" s="39"/>
      <c r="F34" s="39"/>
      <c r="G34" s="39"/>
      <c r="H34" s="39"/>
      <c r="I34" s="39"/>
      <c r="J34" s="39"/>
      <c r="K34" s="39"/>
      <c r="L34" s="39"/>
      <c r="M34" s="39"/>
      <c r="N34" s="39"/>
      <c r="O34" s="39"/>
      <c r="P34" s="39"/>
      <c r="Q34" s="39"/>
      <c r="R34" s="39"/>
      <c r="S34" s="39"/>
      <c r="T34" s="39"/>
      <c r="U34" s="39"/>
      <c r="V34" s="39"/>
      <c r="W34" s="39"/>
      <c r="X34" s="39"/>
    </row>
    <row r="35" spans="1:24" ht="15.75" x14ac:dyDescent="0.25">
      <c r="B35" s="42" t="s">
        <v>487</v>
      </c>
      <c r="C35" s="118"/>
      <c r="D35" s="35"/>
      <c r="E35" s="43"/>
      <c r="F35" s="43"/>
      <c r="G35" s="43"/>
      <c r="H35" s="43"/>
      <c r="I35" s="43"/>
      <c r="J35" s="43"/>
      <c r="K35" s="43"/>
      <c r="L35" s="43"/>
      <c r="M35" s="43"/>
      <c r="N35" s="43"/>
      <c r="O35" s="43"/>
      <c r="P35" s="43"/>
      <c r="Q35" s="43"/>
      <c r="R35" s="43"/>
      <c r="S35" s="43"/>
      <c r="T35" s="43"/>
      <c r="U35" s="43"/>
      <c r="V35" s="43"/>
      <c r="W35" s="43"/>
      <c r="X35" s="43"/>
    </row>
    <row r="36" spans="1:24" ht="15.75" x14ac:dyDescent="0.25">
      <c r="B36" s="43" t="s">
        <v>485</v>
      </c>
      <c r="C36" s="116"/>
      <c r="D36" s="42"/>
    </row>
    <row r="37" spans="1:24" ht="15.75" x14ac:dyDescent="0.25">
      <c r="B37" s="43"/>
      <c r="C37" s="117"/>
      <c r="D37" s="43"/>
    </row>
    <row r="38" spans="1:24" ht="15.75" x14ac:dyDescent="0.25">
      <c r="B38" s="43"/>
      <c r="C38" s="117"/>
      <c r="D38" s="43"/>
    </row>
    <row r="39" spans="1:24" ht="15.75" x14ac:dyDescent="0.25">
      <c r="B39" s="43"/>
    </row>
    <row r="40" spans="1:24" ht="15.75" x14ac:dyDescent="0.25">
      <c r="B40" s="43"/>
    </row>
    <row r="41" spans="1:24" ht="15.75" x14ac:dyDescent="0.2">
      <c r="B41" s="42" t="s">
        <v>37</v>
      </c>
    </row>
    <row r="42" spans="1:24" ht="15.75" x14ac:dyDescent="0.25">
      <c r="B42" s="43" t="s">
        <v>38</v>
      </c>
    </row>
    <row r="43" spans="1:24" ht="15.75" x14ac:dyDescent="0.25">
      <c r="B43" s="43" t="s">
        <v>39</v>
      </c>
    </row>
  </sheetData>
  <mergeCells count="31">
    <mergeCell ref="S16:U16"/>
    <mergeCell ref="D9:F9"/>
    <mergeCell ref="G9:I9"/>
    <mergeCell ref="J9:L9"/>
    <mergeCell ref="A10:A11"/>
    <mergeCell ref="B10:B11"/>
    <mergeCell ref="C10:C11"/>
    <mergeCell ref="D10:F10"/>
    <mergeCell ref="G10:I10"/>
    <mergeCell ref="A7:C7"/>
    <mergeCell ref="V9:X9"/>
    <mergeCell ref="V10:X10"/>
    <mergeCell ref="V16:X16"/>
    <mergeCell ref="J10:L10"/>
    <mergeCell ref="D16:F16"/>
    <mergeCell ref="G16:I16"/>
    <mergeCell ref="J16:L16"/>
    <mergeCell ref="M9:O9"/>
    <mergeCell ref="M10:O10"/>
    <mergeCell ref="M16:O16"/>
    <mergeCell ref="P9:R9"/>
    <mergeCell ref="P10:R10"/>
    <mergeCell ref="P16:R16"/>
    <mergeCell ref="S9:U9"/>
    <mergeCell ref="S10:U10"/>
    <mergeCell ref="A5:C5"/>
    <mergeCell ref="A6:C6"/>
    <mergeCell ref="A1:C1"/>
    <mergeCell ref="A2:C2"/>
    <mergeCell ref="A3:C3"/>
    <mergeCell ref="A4:C4"/>
  </mergeCells>
  <conditionalFormatting sqref="F13 I13 W13 L13">
    <cfRule type="cellIs" dxfId="60" priority="50" operator="equal">
      <formula>"NO"</formula>
    </cfRule>
  </conditionalFormatting>
  <conditionalFormatting sqref="D12">
    <cfRule type="cellIs" dxfId="59" priority="49" operator="equal">
      <formula>"NO"</formula>
    </cfRule>
  </conditionalFormatting>
  <conditionalFormatting sqref="D13">
    <cfRule type="cellIs" dxfId="58" priority="48" operator="equal">
      <formula>"NO"</formula>
    </cfRule>
  </conditionalFormatting>
  <conditionalFormatting sqref="V13">
    <cfRule type="cellIs" dxfId="57" priority="46" operator="equal">
      <formula>"NO"</formula>
    </cfRule>
  </conditionalFormatting>
  <conditionalFormatting sqref="F15 I15 W15 L15">
    <cfRule type="cellIs" dxfId="56" priority="40" operator="equal">
      <formula>"NO"</formula>
    </cfRule>
  </conditionalFormatting>
  <conditionalFormatting sqref="D15">
    <cfRule type="cellIs" dxfId="55" priority="39" operator="equal">
      <formula>"NO"</formula>
    </cfRule>
  </conditionalFormatting>
  <conditionalFormatting sqref="V15">
    <cfRule type="cellIs" dxfId="54" priority="37" operator="equal">
      <formula>"NO"</formula>
    </cfRule>
  </conditionalFormatting>
  <conditionalFormatting sqref="D14">
    <cfRule type="cellIs" dxfId="53" priority="36" operator="equal">
      <formula>"NO"</formula>
    </cfRule>
  </conditionalFormatting>
  <conditionalFormatting sqref="X13">
    <cfRule type="cellIs" dxfId="52" priority="35" operator="equal">
      <formula>"NO"</formula>
    </cfRule>
  </conditionalFormatting>
  <conditionalFormatting sqref="X15">
    <cfRule type="cellIs" dxfId="51" priority="33" operator="equal">
      <formula>"NO"</formula>
    </cfRule>
  </conditionalFormatting>
  <conditionalFormatting sqref="G13">
    <cfRule type="cellIs" dxfId="50" priority="31" operator="equal">
      <formula>"NO"</formula>
    </cfRule>
  </conditionalFormatting>
  <conditionalFormatting sqref="G15">
    <cfRule type="cellIs" dxfId="49" priority="27" operator="equal">
      <formula>"NO"</formula>
    </cfRule>
  </conditionalFormatting>
  <conditionalFormatting sqref="N13">
    <cfRule type="cellIs" dxfId="48" priority="26" operator="equal">
      <formula>"NO"</formula>
    </cfRule>
  </conditionalFormatting>
  <conditionalFormatting sqref="M13">
    <cfRule type="cellIs" dxfId="47" priority="25" operator="equal">
      <formula>"NO"</formula>
    </cfRule>
  </conditionalFormatting>
  <conditionalFormatting sqref="N15">
    <cfRule type="cellIs" dxfId="46" priority="24" operator="equal">
      <formula>"NO"</formula>
    </cfRule>
  </conditionalFormatting>
  <conditionalFormatting sqref="M15">
    <cfRule type="cellIs" dxfId="45" priority="23" operator="equal">
      <formula>"NO"</formula>
    </cfRule>
  </conditionalFormatting>
  <conditionalFormatting sqref="O13">
    <cfRule type="cellIs" dxfId="44" priority="22" operator="equal">
      <formula>"NO"</formula>
    </cfRule>
  </conditionalFormatting>
  <conditionalFormatting sqref="O15">
    <cfRule type="cellIs" dxfId="43" priority="21" operator="equal">
      <formula>"NO"</formula>
    </cfRule>
  </conditionalFormatting>
  <conditionalFormatting sqref="Q13">
    <cfRule type="cellIs" dxfId="42" priority="20" operator="equal">
      <formula>"NO"</formula>
    </cfRule>
  </conditionalFormatting>
  <conditionalFormatting sqref="P13">
    <cfRule type="cellIs" dxfId="41" priority="19" operator="equal">
      <formula>"NO"</formula>
    </cfRule>
  </conditionalFormatting>
  <conditionalFormatting sqref="Q15">
    <cfRule type="cellIs" dxfId="40" priority="18" operator="equal">
      <formula>"NO"</formula>
    </cfRule>
  </conditionalFormatting>
  <conditionalFormatting sqref="P15">
    <cfRule type="cellIs" dxfId="39" priority="17" operator="equal">
      <formula>"NO"</formula>
    </cfRule>
  </conditionalFormatting>
  <conditionalFormatting sqref="R13">
    <cfRule type="cellIs" dxfId="38" priority="16" operator="equal">
      <formula>"NO"</formula>
    </cfRule>
  </conditionalFormatting>
  <conditionalFormatting sqref="R15">
    <cfRule type="cellIs" dxfId="37" priority="15" operator="equal">
      <formula>"NO"</formula>
    </cfRule>
  </conditionalFormatting>
  <conditionalFormatting sqref="T13">
    <cfRule type="cellIs" dxfId="36" priority="14" operator="equal">
      <formula>"NO"</formula>
    </cfRule>
  </conditionalFormatting>
  <conditionalFormatting sqref="S13">
    <cfRule type="cellIs" dxfId="35" priority="13" operator="equal">
      <formula>"NO"</formula>
    </cfRule>
  </conditionalFormatting>
  <conditionalFormatting sqref="T15">
    <cfRule type="cellIs" dxfId="34" priority="12" operator="equal">
      <formula>"NO"</formula>
    </cfRule>
  </conditionalFormatting>
  <conditionalFormatting sqref="S15">
    <cfRule type="cellIs" dxfId="33" priority="11" operator="equal">
      <formula>"NO"</formula>
    </cfRule>
  </conditionalFormatting>
  <conditionalFormatting sqref="U13">
    <cfRule type="cellIs" dxfId="32" priority="10" operator="equal">
      <formula>"NO"</formula>
    </cfRule>
  </conditionalFormatting>
  <conditionalFormatting sqref="U15">
    <cfRule type="cellIs" dxfId="31" priority="9" operator="equal">
      <formula>"NO"</formula>
    </cfRule>
  </conditionalFormatting>
  <conditionalFormatting sqref="E13">
    <cfRule type="cellIs" dxfId="30" priority="8" operator="equal">
      <formula>"NO"</formula>
    </cfRule>
  </conditionalFormatting>
  <conditionalFormatting sqref="E15">
    <cfRule type="cellIs" dxfId="29" priority="7" operator="equal">
      <formula>"NO"</formula>
    </cfRule>
  </conditionalFormatting>
  <conditionalFormatting sqref="H13">
    <cfRule type="cellIs" dxfId="28" priority="6" operator="equal">
      <formula>"NO"</formula>
    </cfRule>
  </conditionalFormatting>
  <conditionalFormatting sqref="H15">
    <cfRule type="cellIs" dxfId="27" priority="5" operator="equal">
      <formula>"NO"</formula>
    </cfRule>
  </conditionalFormatting>
  <conditionalFormatting sqref="K13">
    <cfRule type="cellIs" dxfId="26" priority="4" operator="equal">
      <formula>"NO"</formula>
    </cfRule>
  </conditionalFormatting>
  <conditionalFormatting sqref="K15">
    <cfRule type="cellIs" dxfId="25" priority="3" operator="equal">
      <formula>"NO"</formula>
    </cfRule>
  </conditionalFormatting>
  <conditionalFormatting sqref="J15">
    <cfRule type="cellIs" dxfId="24" priority="2" operator="equal">
      <formula>"NO"</formula>
    </cfRule>
  </conditionalFormatting>
  <conditionalFormatting sqref="J13">
    <cfRule type="cellIs" dxfId="23" priority="1" operator="equal">
      <formula>"NO"</formula>
    </cfRule>
  </conditionalFormatting>
  <pageMargins left="0.47244094488188981" right="0.47244094488188981" top="0.59055118110236227" bottom="0.59055118110236227" header="0.31496062992125984" footer="0.31496062992125984"/>
  <pageSetup scale="27"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L339"/>
  <sheetViews>
    <sheetView zoomScale="80" zoomScaleNormal="80" workbookViewId="0">
      <pane xSplit="4" ySplit="7" topLeftCell="E309" activePane="bottomRight" state="frozen"/>
      <selection pane="topRight" activeCell="E1" sqref="E1"/>
      <selection pane="bottomLeft" activeCell="A8" sqref="A8"/>
      <selection pane="bottomRight" activeCell="H316" sqref="H316"/>
    </sheetView>
  </sheetViews>
  <sheetFormatPr baseColWidth="10" defaultColWidth="15" defaultRowHeight="12.75" x14ac:dyDescent="0.25"/>
  <cols>
    <col min="1" max="1" width="7.5703125" style="1" customWidth="1"/>
    <col min="2" max="2" width="60.85546875" style="1" customWidth="1"/>
    <col min="3" max="3" width="8.7109375" style="1" customWidth="1"/>
    <col min="4" max="4" width="12.28515625" style="1" bestFit="1" customWidth="1"/>
    <col min="5" max="5" width="15.140625" style="1" customWidth="1"/>
    <col min="6" max="6" width="19.4257812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6384" width="15" style="1"/>
  </cols>
  <sheetData>
    <row r="1" spans="1:12" x14ac:dyDescent="0.25">
      <c r="A1" s="323" t="s">
        <v>14</v>
      </c>
      <c r="B1" s="323"/>
      <c r="C1" s="323"/>
      <c r="D1" s="323"/>
      <c r="E1" s="323"/>
      <c r="F1" s="323"/>
    </row>
    <row r="2" spans="1:12" x14ac:dyDescent="0.25">
      <c r="A2" s="323" t="s">
        <v>43</v>
      </c>
      <c r="B2" s="323"/>
      <c r="C2" s="323"/>
      <c r="D2" s="323"/>
      <c r="E2" s="323"/>
      <c r="F2" s="323"/>
    </row>
    <row r="3" spans="1:12" ht="18" customHeight="1" x14ac:dyDescent="0.25">
      <c r="A3" s="322" t="str">
        <f>+'VERIFICACION TECNICA'!A7</f>
        <v>OBJETO: OBRA CIVIL PARA LA CONSTRUCCIÓN DEL CENTRO INTERNACIONAL BIOTECNOLÓGICO AGROINDUSTRIAL (CBA) EN LA FACULTAD DE CIENCIAS AGRARIAS DE LA UNIVERSIDAD DEL CAUCA.</v>
      </c>
      <c r="B3" s="322"/>
      <c r="C3" s="322"/>
      <c r="D3" s="322"/>
      <c r="E3" s="322"/>
      <c r="F3" s="322"/>
      <c r="G3" s="324" t="str">
        <f>+'VERIFICACION TECNICA'!E10</f>
        <v>CONSORCIO TOVAR ESCOBAR 2020</v>
      </c>
      <c r="H3" s="325"/>
      <c r="I3" s="326"/>
      <c r="J3" s="324" t="str">
        <f>+'VERIFICACION TECNICA'!G10</f>
        <v>IVAN DARIO MUÑOZ DELGADO</v>
      </c>
      <c r="K3" s="325"/>
      <c r="L3" s="326"/>
    </row>
    <row r="4" spans="1:12" ht="59.25" customHeight="1" x14ac:dyDescent="0.25">
      <c r="A4" s="322"/>
      <c r="B4" s="322"/>
      <c r="C4" s="322"/>
      <c r="D4" s="322"/>
      <c r="E4" s="322"/>
      <c r="F4" s="322"/>
      <c r="G4" s="327"/>
      <c r="H4" s="328"/>
      <c r="I4" s="329"/>
      <c r="J4" s="327"/>
      <c r="K4" s="328"/>
      <c r="L4" s="329"/>
    </row>
    <row r="5" spans="1:12" x14ac:dyDescent="0.25">
      <c r="A5" s="322"/>
      <c r="B5" s="322"/>
      <c r="C5" s="322"/>
      <c r="D5" s="322"/>
      <c r="E5" s="322"/>
      <c r="F5" s="322"/>
      <c r="G5" s="323">
        <v>2</v>
      </c>
      <c r="H5" s="323"/>
      <c r="I5" s="323"/>
      <c r="J5" s="323">
        <v>3</v>
      </c>
      <c r="K5" s="323"/>
      <c r="L5" s="323"/>
    </row>
    <row r="6" spans="1:12" ht="15" customHeight="1" x14ac:dyDescent="0.25">
      <c r="A6" s="335" t="s">
        <v>44</v>
      </c>
      <c r="B6" s="335"/>
      <c r="C6" s="335"/>
      <c r="D6" s="335"/>
      <c r="E6" s="335"/>
      <c r="F6" s="335"/>
      <c r="G6" s="333" t="s">
        <v>8</v>
      </c>
      <c r="H6" s="333" t="s">
        <v>9</v>
      </c>
      <c r="I6" s="136" t="s">
        <v>45</v>
      </c>
      <c r="J6" s="333" t="s">
        <v>8</v>
      </c>
      <c r="K6" s="333" t="s">
        <v>9</v>
      </c>
      <c r="L6" s="136" t="s">
        <v>45</v>
      </c>
    </row>
    <row r="7" spans="1:12" x14ac:dyDescent="0.25">
      <c r="A7" s="137" t="s">
        <v>0</v>
      </c>
      <c r="B7" s="137" t="s">
        <v>10</v>
      </c>
      <c r="C7" s="137" t="s">
        <v>2</v>
      </c>
      <c r="D7" s="137" t="s">
        <v>1</v>
      </c>
      <c r="E7" s="137" t="s">
        <v>8</v>
      </c>
      <c r="F7" s="137" t="s">
        <v>9</v>
      </c>
      <c r="G7" s="334"/>
      <c r="H7" s="334"/>
      <c r="I7" s="135" t="s">
        <v>46</v>
      </c>
      <c r="J7" s="334"/>
      <c r="K7" s="334"/>
      <c r="L7" s="135" t="s">
        <v>46</v>
      </c>
    </row>
    <row r="8" spans="1:12" s="55" customFormat="1" x14ac:dyDescent="0.25">
      <c r="A8" s="137"/>
      <c r="B8" s="138"/>
      <c r="C8" s="137"/>
      <c r="D8" s="137"/>
      <c r="E8" s="137"/>
      <c r="F8" s="137"/>
      <c r="G8" s="137"/>
      <c r="H8" s="137"/>
      <c r="I8" s="137"/>
      <c r="J8" s="137"/>
      <c r="K8" s="137"/>
      <c r="L8" s="137"/>
    </row>
    <row r="9" spans="1:12" ht="15" x14ac:dyDescent="0.25">
      <c r="A9" s="139">
        <v>1</v>
      </c>
      <c r="B9" s="140" t="s">
        <v>87</v>
      </c>
      <c r="C9" s="139"/>
      <c r="D9" s="141"/>
      <c r="E9" s="142"/>
      <c r="F9" s="142">
        <f>ROUND($D9*E9,0)</f>
        <v>0</v>
      </c>
      <c r="G9" s="144"/>
      <c r="H9" s="144">
        <f t="shared" ref="H9:H10" si="0">ROUND($D9*G9,0)</f>
        <v>0</v>
      </c>
      <c r="I9" s="143" t="str">
        <f t="shared" ref="I9:I10" si="1">+IF(G9&lt;=$E9,"OK","NO OK")</f>
        <v>OK</v>
      </c>
      <c r="J9" s="144"/>
      <c r="K9" s="144">
        <f t="shared" ref="K9:K10" si="2">ROUND($D9*J9,0)</f>
        <v>0</v>
      </c>
      <c r="L9" s="143" t="str">
        <f t="shared" ref="L9:L10" si="3">+IF(J9&lt;=$E9,"OK","NO OK")</f>
        <v>OK</v>
      </c>
    </row>
    <row r="10" spans="1:12" ht="15" x14ac:dyDescent="0.25">
      <c r="A10" s="85">
        <v>1.1000000000000001</v>
      </c>
      <c r="B10" s="145" t="s">
        <v>88</v>
      </c>
      <c r="C10" s="85"/>
      <c r="D10" s="86"/>
      <c r="E10" s="144"/>
      <c r="F10" s="142">
        <f t="shared" ref="F10:F73" si="4">ROUND($D10*E10,0)</f>
        <v>0</v>
      </c>
      <c r="G10" s="144"/>
      <c r="H10" s="144">
        <f t="shared" si="0"/>
        <v>0</v>
      </c>
      <c r="I10" s="143" t="str">
        <f t="shared" si="1"/>
        <v>OK</v>
      </c>
      <c r="J10" s="144"/>
      <c r="K10" s="144">
        <f t="shared" si="2"/>
        <v>0</v>
      </c>
      <c r="L10" s="143" t="str">
        <f t="shared" si="3"/>
        <v>OK</v>
      </c>
    </row>
    <row r="11" spans="1:12" ht="15" x14ac:dyDescent="0.25">
      <c r="A11" s="85" t="s">
        <v>89</v>
      </c>
      <c r="B11" s="145" t="s">
        <v>90</v>
      </c>
      <c r="C11" s="85" t="s">
        <v>7</v>
      </c>
      <c r="D11" s="86">
        <v>3000</v>
      </c>
      <c r="E11" s="144">
        <v>41105</v>
      </c>
      <c r="F11" s="142">
        <f t="shared" si="4"/>
        <v>123315000</v>
      </c>
      <c r="G11" s="144">
        <v>40838</v>
      </c>
      <c r="H11" s="144">
        <f t="shared" ref="H11:H74" si="5">ROUND($D11*G11,0)</f>
        <v>122514000</v>
      </c>
      <c r="I11" s="143" t="str">
        <f t="shared" ref="I11:I74" si="6">+IF(G11&lt;=$E11,"OK","NO OK")</f>
        <v>OK</v>
      </c>
      <c r="J11" s="144">
        <v>40879</v>
      </c>
      <c r="K11" s="144">
        <f t="shared" ref="K11:K74" si="7">ROUND($D11*J11,0)</f>
        <v>122637000</v>
      </c>
      <c r="L11" s="143" t="str">
        <f t="shared" ref="L11:L74" si="8">+IF(J11&lt;=$E11,"OK","NO OK")</f>
        <v>OK</v>
      </c>
    </row>
    <row r="12" spans="1:12" ht="15" x14ac:dyDescent="0.25">
      <c r="A12" s="85" t="s">
        <v>91</v>
      </c>
      <c r="B12" s="145" t="s">
        <v>92</v>
      </c>
      <c r="C12" s="85" t="s">
        <v>93</v>
      </c>
      <c r="D12" s="86">
        <v>571.79999999999995</v>
      </c>
      <c r="E12" s="144">
        <v>14385</v>
      </c>
      <c r="F12" s="142">
        <f t="shared" si="4"/>
        <v>8225343</v>
      </c>
      <c r="G12" s="144">
        <v>14291</v>
      </c>
      <c r="H12" s="144">
        <f t="shared" si="5"/>
        <v>8171594</v>
      </c>
      <c r="I12" s="143" t="str">
        <f t="shared" si="6"/>
        <v>OK</v>
      </c>
      <c r="J12" s="144">
        <v>14306</v>
      </c>
      <c r="K12" s="144">
        <f t="shared" si="7"/>
        <v>8180171</v>
      </c>
      <c r="L12" s="143" t="str">
        <f t="shared" si="8"/>
        <v>OK</v>
      </c>
    </row>
    <row r="13" spans="1:12" ht="15" x14ac:dyDescent="0.25">
      <c r="A13" s="85" t="s">
        <v>94</v>
      </c>
      <c r="B13" s="145" t="s">
        <v>95</v>
      </c>
      <c r="C13" s="85" t="s">
        <v>7</v>
      </c>
      <c r="D13" s="86">
        <v>1984.5</v>
      </c>
      <c r="E13" s="144">
        <v>44720</v>
      </c>
      <c r="F13" s="142">
        <f t="shared" si="4"/>
        <v>88746840</v>
      </c>
      <c r="G13" s="144">
        <v>44429</v>
      </c>
      <c r="H13" s="144">
        <f t="shared" si="5"/>
        <v>88169351</v>
      </c>
      <c r="I13" s="143" t="str">
        <f t="shared" si="6"/>
        <v>OK</v>
      </c>
      <c r="J13" s="144">
        <v>44474</v>
      </c>
      <c r="K13" s="144">
        <f t="shared" si="7"/>
        <v>88258653</v>
      </c>
      <c r="L13" s="143" t="str">
        <f t="shared" si="8"/>
        <v>OK</v>
      </c>
    </row>
    <row r="14" spans="1:12" ht="15" x14ac:dyDescent="0.25">
      <c r="A14" s="85" t="s">
        <v>96</v>
      </c>
      <c r="B14" s="145" t="s">
        <v>97</v>
      </c>
      <c r="C14" s="85" t="s">
        <v>7</v>
      </c>
      <c r="D14" s="86">
        <v>1500</v>
      </c>
      <c r="E14" s="144">
        <v>5443</v>
      </c>
      <c r="F14" s="142">
        <f t="shared" si="4"/>
        <v>8164500</v>
      </c>
      <c r="G14" s="144">
        <v>5408</v>
      </c>
      <c r="H14" s="144">
        <f t="shared" si="5"/>
        <v>8112000</v>
      </c>
      <c r="I14" s="143" t="str">
        <f t="shared" si="6"/>
        <v>OK</v>
      </c>
      <c r="J14" s="144">
        <v>5413</v>
      </c>
      <c r="K14" s="144">
        <f t="shared" si="7"/>
        <v>8119500</v>
      </c>
      <c r="L14" s="143" t="str">
        <f t="shared" si="8"/>
        <v>OK</v>
      </c>
    </row>
    <row r="15" spans="1:12" ht="15" x14ac:dyDescent="0.25">
      <c r="A15" s="85" t="s">
        <v>98</v>
      </c>
      <c r="B15" s="145" t="s">
        <v>99</v>
      </c>
      <c r="C15" s="85" t="s">
        <v>2</v>
      </c>
      <c r="D15" s="86">
        <v>72</v>
      </c>
      <c r="E15" s="144">
        <v>27206</v>
      </c>
      <c r="F15" s="142">
        <f t="shared" si="4"/>
        <v>1958832</v>
      </c>
      <c r="G15" s="144">
        <v>27029</v>
      </c>
      <c r="H15" s="144">
        <f t="shared" si="5"/>
        <v>1946088</v>
      </c>
      <c r="I15" s="143" t="str">
        <f t="shared" si="6"/>
        <v>OK</v>
      </c>
      <c r="J15" s="144">
        <v>27056</v>
      </c>
      <c r="K15" s="144">
        <f t="shared" si="7"/>
        <v>1948032</v>
      </c>
      <c r="L15" s="143" t="str">
        <f t="shared" si="8"/>
        <v>OK</v>
      </c>
    </row>
    <row r="16" spans="1:12" ht="15" x14ac:dyDescent="0.25">
      <c r="A16" s="85" t="s">
        <v>100</v>
      </c>
      <c r="B16" s="145" t="s">
        <v>101</v>
      </c>
      <c r="C16" s="85" t="s">
        <v>2</v>
      </c>
      <c r="D16" s="86">
        <v>162</v>
      </c>
      <c r="E16" s="144">
        <v>19318</v>
      </c>
      <c r="F16" s="142">
        <f t="shared" si="4"/>
        <v>3129516</v>
      </c>
      <c r="G16" s="144">
        <v>19192</v>
      </c>
      <c r="H16" s="144">
        <f t="shared" si="5"/>
        <v>3109104</v>
      </c>
      <c r="I16" s="143" t="str">
        <f t="shared" si="6"/>
        <v>OK</v>
      </c>
      <c r="J16" s="144">
        <v>19212</v>
      </c>
      <c r="K16" s="144">
        <f t="shared" si="7"/>
        <v>3112344</v>
      </c>
      <c r="L16" s="143" t="str">
        <f t="shared" si="8"/>
        <v>OK</v>
      </c>
    </row>
    <row r="17" spans="1:12" ht="25.5" x14ac:dyDescent="0.25">
      <c r="A17" s="85" t="s">
        <v>102</v>
      </c>
      <c r="B17" s="145" t="s">
        <v>103</v>
      </c>
      <c r="C17" s="85" t="s">
        <v>93</v>
      </c>
      <c r="D17" s="86">
        <v>50</v>
      </c>
      <c r="E17" s="144">
        <v>5157</v>
      </c>
      <c r="F17" s="142">
        <f t="shared" si="4"/>
        <v>257850</v>
      </c>
      <c r="G17" s="144">
        <v>5123</v>
      </c>
      <c r="H17" s="144">
        <f t="shared" si="5"/>
        <v>256150</v>
      </c>
      <c r="I17" s="143" t="str">
        <f t="shared" si="6"/>
        <v>OK</v>
      </c>
      <c r="J17" s="144">
        <v>5129</v>
      </c>
      <c r="K17" s="144">
        <f t="shared" si="7"/>
        <v>256450</v>
      </c>
      <c r="L17" s="143" t="str">
        <f t="shared" si="8"/>
        <v>OK</v>
      </c>
    </row>
    <row r="18" spans="1:12" ht="15" x14ac:dyDescent="0.25">
      <c r="A18" s="85" t="s">
        <v>104</v>
      </c>
      <c r="B18" s="145" t="s">
        <v>105</v>
      </c>
      <c r="C18" s="85" t="s">
        <v>11</v>
      </c>
      <c r="D18" s="86">
        <v>1062.32</v>
      </c>
      <c r="E18" s="144">
        <v>22009</v>
      </c>
      <c r="F18" s="142">
        <f t="shared" si="4"/>
        <v>23380601</v>
      </c>
      <c r="G18" s="144">
        <v>21866</v>
      </c>
      <c r="H18" s="144">
        <f t="shared" si="5"/>
        <v>23228689</v>
      </c>
      <c r="I18" s="143" t="str">
        <f t="shared" si="6"/>
        <v>OK</v>
      </c>
      <c r="J18" s="144">
        <v>21888</v>
      </c>
      <c r="K18" s="144">
        <f t="shared" si="7"/>
        <v>23252060</v>
      </c>
      <c r="L18" s="143" t="str">
        <f t="shared" si="8"/>
        <v>OK</v>
      </c>
    </row>
    <row r="19" spans="1:12" ht="15" x14ac:dyDescent="0.25">
      <c r="A19" s="85">
        <v>1.2</v>
      </c>
      <c r="B19" s="145" t="s">
        <v>106</v>
      </c>
      <c r="C19" s="85"/>
      <c r="D19" s="86"/>
      <c r="E19" s="144"/>
      <c r="F19" s="142">
        <f t="shared" si="4"/>
        <v>0</v>
      </c>
      <c r="G19" s="144"/>
      <c r="H19" s="144">
        <f t="shared" si="5"/>
        <v>0</v>
      </c>
      <c r="I19" s="143" t="str">
        <f t="shared" si="6"/>
        <v>OK</v>
      </c>
      <c r="J19" s="144"/>
      <c r="K19" s="144">
        <f t="shared" si="7"/>
        <v>0</v>
      </c>
      <c r="L19" s="143" t="str">
        <f t="shared" si="8"/>
        <v>OK</v>
      </c>
    </row>
    <row r="20" spans="1:12" ht="15" x14ac:dyDescent="0.25">
      <c r="A20" s="85" t="s">
        <v>107</v>
      </c>
      <c r="B20" s="145" t="s">
        <v>108</v>
      </c>
      <c r="C20" s="85" t="s">
        <v>7</v>
      </c>
      <c r="D20" s="86">
        <v>4811.91</v>
      </c>
      <c r="E20" s="144">
        <v>2159</v>
      </c>
      <c r="F20" s="142">
        <f t="shared" si="4"/>
        <v>10388914</v>
      </c>
      <c r="G20" s="144">
        <v>2145</v>
      </c>
      <c r="H20" s="144">
        <f t="shared" si="5"/>
        <v>10321547</v>
      </c>
      <c r="I20" s="143" t="str">
        <f t="shared" si="6"/>
        <v>OK</v>
      </c>
      <c r="J20" s="144">
        <v>2147</v>
      </c>
      <c r="K20" s="144">
        <f t="shared" si="7"/>
        <v>10331171</v>
      </c>
      <c r="L20" s="143" t="str">
        <f t="shared" si="8"/>
        <v>OK</v>
      </c>
    </row>
    <row r="21" spans="1:12" ht="15" x14ac:dyDescent="0.25">
      <c r="A21" s="85" t="s">
        <v>109</v>
      </c>
      <c r="B21" s="145" t="s">
        <v>110</v>
      </c>
      <c r="C21" s="85" t="s">
        <v>2</v>
      </c>
      <c r="D21" s="86">
        <v>4</v>
      </c>
      <c r="E21" s="144">
        <v>2485644</v>
      </c>
      <c r="F21" s="142">
        <f t="shared" si="4"/>
        <v>9942576</v>
      </c>
      <c r="G21" s="144">
        <v>2469487</v>
      </c>
      <c r="H21" s="144">
        <f t="shared" si="5"/>
        <v>9877948</v>
      </c>
      <c r="I21" s="143" t="str">
        <f t="shared" si="6"/>
        <v>OK</v>
      </c>
      <c r="J21" s="144">
        <v>2471973</v>
      </c>
      <c r="K21" s="144">
        <f t="shared" si="7"/>
        <v>9887892</v>
      </c>
      <c r="L21" s="143" t="str">
        <f t="shared" si="8"/>
        <v>OK</v>
      </c>
    </row>
    <row r="22" spans="1:12" ht="15" x14ac:dyDescent="0.25">
      <c r="A22" s="85">
        <v>1.3</v>
      </c>
      <c r="B22" s="145" t="s">
        <v>111</v>
      </c>
      <c r="C22" s="85"/>
      <c r="D22" s="86"/>
      <c r="E22" s="144"/>
      <c r="F22" s="142">
        <f t="shared" si="4"/>
        <v>0</v>
      </c>
      <c r="G22" s="144"/>
      <c r="H22" s="144">
        <f t="shared" si="5"/>
        <v>0</v>
      </c>
      <c r="I22" s="143" t="str">
        <f t="shared" si="6"/>
        <v>OK</v>
      </c>
      <c r="J22" s="144"/>
      <c r="K22" s="144">
        <f t="shared" si="7"/>
        <v>0</v>
      </c>
      <c r="L22" s="143" t="str">
        <f t="shared" si="8"/>
        <v>OK</v>
      </c>
    </row>
    <row r="23" spans="1:12" ht="25.5" x14ac:dyDescent="0.25">
      <c r="A23" s="85" t="s">
        <v>112</v>
      </c>
      <c r="B23" s="145" t="s">
        <v>113</v>
      </c>
      <c r="C23" s="85" t="s">
        <v>93</v>
      </c>
      <c r="D23" s="86">
        <v>318</v>
      </c>
      <c r="E23" s="144">
        <v>21207</v>
      </c>
      <c r="F23" s="142">
        <f t="shared" si="4"/>
        <v>6743826</v>
      </c>
      <c r="G23" s="144">
        <v>21069</v>
      </c>
      <c r="H23" s="144">
        <f t="shared" si="5"/>
        <v>6699942</v>
      </c>
      <c r="I23" s="143" t="str">
        <f t="shared" si="6"/>
        <v>OK</v>
      </c>
      <c r="J23" s="144">
        <v>21090</v>
      </c>
      <c r="K23" s="144">
        <f t="shared" si="7"/>
        <v>6706620</v>
      </c>
      <c r="L23" s="143" t="str">
        <f t="shared" si="8"/>
        <v>OK</v>
      </c>
    </row>
    <row r="24" spans="1:12" ht="15" x14ac:dyDescent="0.25">
      <c r="A24" s="85"/>
      <c r="B24" s="145"/>
      <c r="C24" s="85"/>
      <c r="D24" s="86"/>
      <c r="E24" s="144"/>
      <c r="F24" s="142">
        <f t="shared" si="4"/>
        <v>0</v>
      </c>
      <c r="G24" s="144"/>
      <c r="H24" s="144">
        <f t="shared" si="5"/>
        <v>0</v>
      </c>
      <c r="I24" s="143" t="str">
        <f t="shared" si="6"/>
        <v>OK</v>
      </c>
      <c r="J24" s="144"/>
      <c r="K24" s="144">
        <f t="shared" si="7"/>
        <v>0</v>
      </c>
      <c r="L24" s="143" t="str">
        <f t="shared" si="8"/>
        <v>OK</v>
      </c>
    </row>
    <row r="25" spans="1:12" ht="15" x14ac:dyDescent="0.25">
      <c r="A25" s="85"/>
      <c r="B25" s="144" t="s">
        <v>114</v>
      </c>
      <c r="C25" s="85"/>
      <c r="D25" s="86"/>
      <c r="E25" s="144"/>
      <c r="F25" s="142">
        <f t="shared" si="4"/>
        <v>0</v>
      </c>
      <c r="G25" s="144"/>
      <c r="H25" s="144">
        <f t="shared" si="5"/>
        <v>0</v>
      </c>
      <c r="I25" s="143" t="str">
        <f t="shared" si="6"/>
        <v>OK</v>
      </c>
      <c r="J25" s="144"/>
      <c r="K25" s="144">
        <f t="shared" si="7"/>
        <v>0</v>
      </c>
      <c r="L25" s="143" t="str">
        <f t="shared" si="8"/>
        <v>OK</v>
      </c>
    </row>
    <row r="26" spans="1:12" ht="15" x14ac:dyDescent="0.25">
      <c r="A26" s="85"/>
      <c r="B26" s="145"/>
      <c r="C26" s="85"/>
      <c r="D26" s="86"/>
      <c r="E26" s="144"/>
      <c r="F26" s="142">
        <f t="shared" si="4"/>
        <v>0</v>
      </c>
      <c r="G26" s="144"/>
      <c r="H26" s="144">
        <f t="shared" si="5"/>
        <v>0</v>
      </c>
      <c r="I26" s="143" t="str">
        <f t="shared" si="6"/>
        <v>OK</v>
      </c>
      <c r="J26" s="144"/>
      <c r="K26" s="144">
        <f t="shared" si="7"/>
        <v>0</v>
      </c>
      <c r="L26" s="143" t="str">
        <f t="shared" si="8"/>
        <v>OK</v>
      </c>
    </row>
    <row r="27" spans="1:12" ht="15" x14ac:dyDescent="0.25">
      <c r="A27" s="85">
        <v>2</v>
      </c>
      <c r="B27" s="145" t="s">
        <v>115</v>
      </c>
      <c r="C27" s="85"/>
      <c r="D27" s="86"/>
      <c r="E27" s="144"/>
      <c r="F27" s="142">
        <f t="shared" si="4"/>
        <v>0</v>
      </c>
      <c r="G27" s="144"/>
      <c r="H27" s="144">
        <f t="shared" si="5"/>
        <v>0</v>
      </c>
      <c r="I27" s="143" t="str">
        <f t="shared" si="6"/>
        <v>OK</v>
      </c>
      <c r="J27" s="144"/>
      <c r="K27" s="144">
        <f t="shared" si="7"/>
        <v>0</v>
      </c>
      <c r="L27" s="143" t="str">
        <f t="shared" si="8"/>
        <v>OK</v>
      </c>
    </row>
    <row r="28" spans="1:12" ht="25.5" x14ac:dyDescent="0.25">
      <c r="A28" s="85">
        <v>2.1</v>
      </c>
      <c r="B28" s="145" t="s">
        <v>116</v>
      </c>
      <c r="C28" s="85" t="s">
        <v>11</v>
      </c>
      <c r="D28" s="86">
        <v>3361.96</v>
      </c>
      <c r="E28" s="144">
        <v>7917</v>
      </c>
      <c r="F28" s="142">
        <f t="shared" si="4"/>
        <v>26616637</v>
      </c>
      <c r="G28" s="144">
        <v>7866</v>
      </c>
      <c r="H28" s="144">
        <f t="shared" si="5"/>
        <v>26445177</v>
      </c>
      <c r="I28" s="143" t="str">
        <f t="shared" si="6"/>
        <v>OK</v>
      </c>
      <c r="J28" s="144">
        <v>7873</v>
      </c>
      <c r="K28" s="144">
        <f t="shared" si="7"/>
        <v>26468711</v>
      </c>
      <c r="L28" s="143" t="str">
        <f t="shared" si="8"/>
        <v>OK</v>
      </c>
    </row>
    <row r="29" spans="1:12" ht="38.25" x14ac:dyDescent="0.25">
      <c r="A29" s="85">
        <v>2.2000000000000002</v>
      </c>
      <c r="B29" s="145" t="s">
        <v>117</v>
      </c>
      <c r="C29" s="85" t="s">
        <v>11</v>
      </c>
      <c r="D29" s="86">
        <v>3361.96</v>
      </c>
      <c r="E29" s="144">
        <v>35244</v>
      </c>
      <c r="F29" s="142">
        <f t="shared" si="4"/>
        <v>118488918</v>
      </c>
      <c r="G29" s="144">
        <v>35015</v>
      </c>
      <c r="H29" s="144">
        <f t="shared" si="5"/>
        <v>117719029</v>
      </c>
      <c r="I29" s="143" t="str">
        <f t="shared" si="6"/>
        <v>OK</v>
      </c>
      <c r="J29" s="144">
        <v>35050</v>
      </c>
      <c r="K29" s="144">
        <f t="shared" si="7"/>
        <v>117836698</v>
      </c>
      <c r="L29" s="143" t="str">
        <f t="shared" si="8"/>
        <v>OK</v>
      </c>
    </row>
    <row r="30" spans="1:12" ht="25.5" x14ac:dyDescent="0.25">
      <c r="A30" s="85">
        <v>2.2999999999999998</v>
      </c>
      <c r="B30" s="145" t="s">
        <v>118</v>
      </c>
      <c r="C30" s="85" t="s">
        <v>11</v>
      </c>
      <c r="D30" s="86">
        <v>1209.3900000000001</v>
      </c>
      <c r="E30" s="144">
        <v>57547</v>
      </c>
      <c r="F30" s="142">
        <f t="shared" si="4"/>
        <v>69596766</v>
      </c>
      <c r="G30" s="144">
        <v>57173</v>
      </c>
      <c r="H30" s="144">
        <f t="shared" si="5"/>
        <v>69144454</v>
      </c>
      <c r="I30" s="143" t="str">
        <f t="shared" si="6"/>
        <v>OK</v>
      </c>
      <c r="J30" s="144">
        <v>57230</v>
      </c>
      <c r="K30" s="144">
        <f t="shared" si="7"/>
        <v>69213390</v>
      </c>
      <c r="L30" s="143" t="str">
        <f t="shared" si="8"/>
        <v>OK</v>
      </c>
    </row>
    <row r="31" spans="1:12" ht="25.5" x14ac:dyDescent="0.25">
      <c r="A31" s="85" t="s">
        <v>119</v>
      </c>
      <c r="B31" s="145" t="s">
        <v>120</v>
      </c>
      <c r="C31" s="85" t="s">
        <v>11</v>
      </c>
      <c r="D31" s="86">
        <v>284.31</v>
      </c>
      <c r="E31" s="144">
        <v>42660</v>
      </c>
      <c r="F31" s="142">
        <f t="shared" si="4"/>
        <v>12128665</v>
      </c>
      <c r="G31" s="144">
        <v>42383</v>
      </c>
      <c r="H31" s="144">
        <f t="shared" si="5"/>
        <v>12049911</v>
      </c>
      <c r="I31" s="143" t="str">
        <f t="shared" si="6"/>
        <v>OK</v>
      </c>
      <c r="J31" s="144">
        <v>42425</v>
      </c>
      <c r="K31" s="144">
        <f t="shared" si="7"/>
        <v>12061852</v>
      </c>
      <c r="L31" s="143" t="str">
        <f t="shared" si="8"/>
        <v>OK</v>
      </c>
    </row>
    <row r="32" spans="1:12" ht="15" x14ac:dyDescent="0.25">
      <c r="A32" s="85"/>
      <c r="B32" s="145"/>
      <c r="C32" s="85"/>
      <c r="D32" s="86"/>
      <c r="E32" s="144"/>
      <c r="F32" s="142">
        <f t="shared" si="4"/>
        <v>0</v>
      </c>
      <c r="G32" s="144"/>
      <c r="H32" s="144">
        <f t="shared" si="5"/>
        <v>0</v>
      </c>
      <c r="I32" s="143" t="str">
        <f t="shared" si="6"/>
        <v>OK</v>
      </c>
      <c r="J32" s="144"/>
      <c r="K32" s="144">
        <f t="shared" si="7"/>
        <v>0</v>
      </c>
      <c r="L32" s="143" t="str">
        <f t="shared" si="8"/>
        <v>OK</v>
      </c>
    </row>
    <row r="33" spans="1:12" ht="15" x14ac:dyDescent="0.25">
      <c r="A33" s="85"/>
      <c r="B33" s="144" t="s">
        <v>121</v>
      </c>
      <c r="C33" s="85"/>
      <c r="D33" s="86"/>
      <c r="E33" s="144"/>
      <c r="F33" s="142">
        <f t="shared" si="4"/>
        <v>0</v>
      </c>
      <c r="G33" s="144"/>
      <c r="H33" s="144">
        <f t="shared" si="5"/>
        <v>0</v>
      </c>
      <c r="I33" s="143" t="str">
        <f t="shared" si="6"/>
        <v>OK</v>
      </c>
      <c r="J33" s="144"/>
      <c r="K33" s="144">
        <f t="shared" si="7"/>
        <v>0</v>
      </c>
      <c r="L33" s="143" t="str">
        <f t="shared" si="8"/>
        <v>OK</v>
      </c>
    </row>
    <row r="34" spans="1:12" ht="15" x14ac:dyDescent="0.25">
      <c r="A34" s="85"/>
      <c r="B34" s="145"/>
      <c r="C34" s="85"/>
      <c r="D34" s="86"/>
      <c r="E34" s="144"/>
      <c r="F34" s="142">
        <f t="shared" si="4"/>
        <v>0</v>
      </c>
      <c r="G34" s="144"/>
      <c r="H34" s="144">
        <f t="shared" si="5"/>
        <v>0</v>
      </c>
      <c r="I34" s="143" t="str">
        <f t="shared" si="6"/>
        <v>OK</v>
      </c>
      <c r="J34" s="144"/>
      <c r="K34" s="144">
        <f t="shared" si="7"/>
        <v>0</v>
      </c>
      <c r="L34" s="143" t="str">
        <f t="shared" si="8"/>
        <v>OK</v>
      </c>
    </row>
    <row r="35" spans="1:12" ht="15" x14ac:dyDescent="0.25">
      <c r="A35" s="85">
        <v>3</v>
      </c>
      <c r="B35" s="145" t="s">
        <v>122</v>
      </c>
      <c r="C35" s="85"/>
      <c r="D35" s="86"/>
      <c r="E35" s="144"/>
      <c r="F35" s="142">
        <f t="shared" si="4"/>
        <v>0</v>
      </c>
      <c r="G35" s="144"/>
      <c r="H35" s="144">
        <f t="shared" si="5"/>
        <v>0</v>
      </c>
      <c r="I35" s="143" t="str">
        <f t="shared" si="6"/>
        <v>OK</v>
      </c>
      <c r="J35" s="144"/>
      <c r="K35" s="144">
        <f t="shared" si="7"/>
        <v>0</v>
      </c>
      <c r="L35" s="143" t="str">
        <f t="shared" si="8"/>
        <v>OK</v>
      </c>
    </row>
    <row r="36" spans="1:12" ht="15" x14ac:dyDescent="0.25">
      <c r="A36" s="85">
        <v>3.1</v>
      </c>
      <c r="B36" s="145" t="s">
        <v>123</v>
      </c>
      <c r="C36" s="85" t="s">
        <v>7</v>
      </c>
      <c r="D36" s="86">
        <v>335.86</v>
      </c>
      <c r="E36" s="144">
        <v>46847</v>
      </c>
      <c r="F36" s="142">
        <f t="shared" si="4"/>
        <v>15734033</v>
      </c>
      <c r="G36" s="144">
        <v>46542</v>
      </c>
      <c r="H36" s="144">
        <f t="shared" si="5"/>
        <v>15631596</v>
      </c>
      <c r="I36" s="143" t="str">
        <f t="shared" si="6"/>
        <v>OK</v>
      </c>
      <c r="J36" s="144">
        <v>46589</v>
      </c>
      <c r="K36" s="144">
        <f t="shared" si="7"/>
        <v>15647382</v>
      </c>
      <c r="L36" s="143" t="str">
        <f t="shared" si="8"/>
        <v>OK</v>
      </c>
    </row>
    <row r="37" spans="1:12" ht="15" x14ac:dyDescent="0.25">
      <c r="A37" s="85">
        <v>3.2</v>
      </c>
      <c r="B37" s="145" t="s">
        <v>124</v>
      </c>
      <c r="C37" s="85" t="s">
        <v>11</v>
      </c>
      <c r="D37" s="86">
        <v>331.34</v>
      </c>
      <c r="E37" s="144">
        <v>922782</v>
      </c>
      <c r="F37" s="142">
        <f t="shared" si="4"/>
        <v>305754588</v>
      </c>
      <c r="G37" s="144">
        <v>916784</v>
      </c>
      <c r="H37" s="144">
        <f t="shared" si="5"/>
        <v>303767211</v>
      </c>
      <c r="I37" s="143" t="str">
        <f t="shared" si="6"/>
        <v>OK</v>
      </c>
      <c r="J37" s="144">
        <v>917707</v>
      </c>
      <c r="K37" s="144">
        <f t="shared" si="7"/>
        <v>304073037</v>
      </c>
      <c r="L37" s="143" t="str">
        <f t="shared" si="8"/>
        <v>OK</v>
      </c>
    </row>
    <row r="38" spans="1:12" ht="38.25" x14ac:dyDescent="0.25">
      <c r="A38" s="85">
        <v>3.3</v>
      </c>
      <c r="B38" s="145" t="s">
        <v>125</v>
      </c>
      <c r="C38" s="85" t="s">
        <v>11</v>
      </c>
      <c r="D38" s="86">
        <v>277.58999999999997</v>
      </c>
      <c r="E38" s="144">
        <v>922782</v>
      </c>
      <c r="F38" s="142">
        <f t="shared" si="4"/>
        <v>256155055</v>
      </c>
      <c r="G38" s="144">
        <v>916784</v>
      </c>
      <c r="H38" s="144">
        <f t="shared" si="5"/>
        <v>254490071</v>
      </c>
      <c r="I38" s="143" t="str">
        <f t="shared" si="6"/>
        <v>OK</v>
      </c>
      <c r="J38" s="144">
        <v>917707</v>
      </c>
      <c r="K38" s="144">
        <f t="shared" si="7"/>
        <v>254746286</v>
      </c>
      <c r="L38" s="143" t="str">
        <f t="shared" si="8"/>
        <v>OK</v>
      </c>
    </row>
    <row r="39" spans="1:12" ht="38.25" x14ac:dyDescent="0.25">
      <c r="A39" s="85">
        <v>3.4</v>
      </c>
      <c r="B39" s="145" t="s">
        <v>126</v>
      </c>
      <c r="C39" s="85" t="s">
        <v>11</v>
      </c>
      <c r="D39" s="86">
        <v>371.83</v>
      </c>
      <c r="E39" s="144">
        <v>922782</v>
      </c>
      <c r="F39" s="142">
        <f t="shared" si="4"/>
        <v>343118031</v>
      </c>
      <c r="G39" s="144">
        <v>916784</v>
      </c>
      <c r="H39" s="144">
        <f t="shared" si="5"/>
        <v>340887795</v>
      </c>
      <c r="I39" s="143" t="str">
        <f t="shared" si="6"/>
        <v>OK</v>
      </c>
      <c r="J39" s="144">
        <v>917707</v>
      </c>
      <c r="K39" s="144">
        <f t="shared" si="7"/>
        <v>341230994</v>
      </c>
      <c r="L39" s="143" t="str">
        <f t="shared" si="8"/>
        <v>OK</v>
      </c>
    </row>
    <row r="40" spans="1:12" ht="15" x14ac:dyDescent="0.25">
      <c r="A40" s="85">
        <v>3.5</v>
      </c>
      <c r="B40" s="145" t="s">
        <v>127</v>
      </c>
      <c r="C40" s="85" t="s">
        <v>128</v>
      </c>
      <c r="D40" s="86">
        <v>168109.04</v>
      </c>
      <c r="E40" s="144">
        <v>4601</v>
      </c>
      <c r="F40" s="142">
        <f t="shared" si="4"/>
        <v>773469693</v>
      </c>
      <c r="G40" s="144">
        <v>4571</v>
      </c>
      <c r="H40" s="144">
        <f t="shared" si="5"/>
        <v>768426422</v>
      </c>
      <c r="I40" s="143" t="str">
        <f t="shared" si="6"/>
        <v>OK</v>
      </c>
      <c r="J40" s="144">
        <v>4576</v>
      </c>
      <c r="K40" s="144">
        <f t="shared" si="7"/>
        <v>769266967</v>
      </c>
      <c r="L40" s="143" t="str">
        <f t="shared" si="8"/>
        <v>OK</v>
      </c>
    </row>
    <row r="41" spans="1:12" ht="15" x14ac:dyDescent="0.25">
      <c r="A41" s="85">
        <v>3.6</v>
      </c>
      <c r="B41" s="145" t="s">
        <v>129</v>
      </c>
      <c r="C41" s="85" t="s">
        <v>11</v>
      </c>
      <c r="D41" s="86">
        <v>239.74</v>
      </c>
      <c r="E41" s="144">
        <v>922783</v>
      </c>
      <c r="F41" s="142">
        <f t="shared" si="4"/>
        <v>221227996</v>
      </c>
      <c r="G41" s="144">
        <v>916785</v>
      </c>
      <c r="H41" s="144">
        <f t="shared" si="5"/>
        <v>219790036</v>
      </c>
      <c r="I41" s="143" t="str">
        <f t="shared" si="6"/>
        <v>OK</v>
      </c>
      <c r="J41" s="144">
        <v>917708</v>
      </c>
      <c r="K41" s="144">
        <f t="shared" si="7"/>
        <v>220011316</v>
      </c>
      <c r="L41" s="143" t="str">
        <f t="shared" si="8"/>
        <v>OK</v>
      </c>
    </row>
    <row r="42" spans="1:12" ht="25.5" x14ac:dyDescent="0.25">
      <c r="A42" s="85">
        <v>3.7</v>
      </c>
      <c r="B42" s="145" t="s">
        <v>130</v>
      </c>
      <c r="C42" s="85" t="s">
        <v>11</v>
      </c>
      <c r="D42" s="86">
        <v>29.32</v>
      </c>
      <c r="E42" s="144">
        <v>197493</v>
      </c>
      <c r="F42" s="142">
        <f t="shared" si="4"/>
        <v>5790495</v>
      </c>
      <c r="G42" s="144">
        <v>196209</v>
      </c>
      <c r="H42" s="144">
        <f t="shared" si="5"/>
        <v>5752848</v>
      </c>
      <c r="I42" s="143" t="str">
        <f t="shared" si="6"/>
        <v>OK</v>
      </c>
      <c r="J42" s="144">
        <v>196407</v>
      </c>
      <c r="K42" s="144">
        <f t="shared" si="7"/>
        <v>5758653</v>
      </c>
      <c r="L42" s="143" t="str">
        <f t="shared" si="8"/>
        <v>OK</v>
      </c>
    </row>
    <row r="43" spans="1:12" ht="15" x14ac:dyDescent="0.25">
      <c r="A43" s="85">
        <v>3.8</v>
      </c>
      <c r="B43" s="145" t="s">
        <v>131</v>
      </c>
      <c r="C43" s="85" t="s">
        <v>7</v>
      </c>
      <c r="D43" s="86">
        <v>17.16</v>
      </c>
      <c r="E43" s="144">
        <v>621483</v>
      </c>
      <c r="F43" s="142">
        <f t="shared" si="4"/>
        <v>10664648</v>
      </c>
      <c r="G43" s="144">
        <v>617443</v>
      </c>
      <c r="H43" s="144">
        <f t="shared" si="5"/>
        <v>10595322</v>
      </c>
      <c r="I43" s="143" t="str">
        <f t="shared" si="6"/>
        <v>OK</v>
      </c>
      <c r="J43" s="144">
        <v>618065</v>
      </c>
      <c r="K43" s="144">
        <f t="shared" si="7"/>
        <v>10605995</v>
      </c>
      <c r="L43" s="143" t="str">
        <f t="shared" si="8"/>
        <v>OK</v>
      </c>
    </row>
    <row r="44" spans="1:12" ht="15" x14ac:dyDescent="0.25">
      <c r="A44" s="85">
        <v>3.9</v>
      </c>
      <c r="B44" s="145" t="s">
        <v>132</v>
      </c>
      <c r="C44" s="85" t="s">
        <v>93</v>
      </c>
      <c r="D44" s="86">
        <v>544.85</v>
      </c>
      <c r="E44" s="144">
        <v>88651</v>
      </c>
      <c r="F44" s="142">
        <f t="shared" si="4"/>
        <v>48301497</v>
      </c>
      <c r="G44" s="144">
        <v>88075</v>
      </c>
      <c r="H44" s="144">
        <f t="shared" si="5"/>
        <v>47987664</v>
      </c>
      <c r="I44" s="143" t="str">
        <f t="shared" si="6"/>
        <v>OK</v>
      </c>
      <c r="J44" s="144">
        <v>88163</v>
      </c>
      <c r="K44" s="144">
        <f t="shared" si="7"/>
        <v>48035611</v>
      </c>
      <c r="L44" s="143" t="str">
        <f t="shared" si="8"/>
        <v>OK</v>
      </c>
    </row>
    <row r="45" spans="1:12" ht="15" x14ac:dyDescent="0.25">
      <c r="A45" s="85">
        <v>3.1</v>
      </c>
      <c r="B45" s="145" t="s">
        <v>133</v>
      </c>
      <c r="C45" s="85" t="s">
        <v>7</v>
      </c>
      <c r="D45" s="86">
        <v>3230.46</v>
      </c>
      <c r="E45" s="144">
        <v>148520</v>
      </c>
      <c r="F45" s="142">
        <f t="shared" si="4"/>
        <v>479787919</v>
      </c>
      <c r="G45" s="144">
        <v>147035</v>
      </c>
      <c r="H45" s="144">
        <f t="shared" si="5"/>
        <v>474990686</v>
      </c>
      <c r="I45" s="143" t="str">
        <f t="shared" si="6"/>
        <v>OK</v>
      </c>
      <c r="J45" s="144">
        <v>147703</v>
      </c>
      <c r="K45" s="144">
        <f t="shared" si="7"/>
        <v>477148633</v>
      </c>
      <c r="L45" s="143" t="str">
        <f t="shared" si="8"/>
        <v>OK</v>
      </c>
    </row>
    <row r="46" spans="1:12" ht="15" x14ac:dyDescent="0.25">
      <c r="A46" s="85">
        <v>3.11</v>
      </c>
      <c r="B46" s="145" t="s">
        <v>134</v>
      </c>
      <c r="C46" s="85" t="s">
        <v>7</v>
      </c>
      <c r="D46" s="86">
        <v>409.29</v>
      </c>
      <c r="E46" s="144">
        <v>87171</v>
      </c>
      <c r="F46" s="142">
        <f t="shared" si="4"/>
        <v>35678219</v>
      </c>
      <c r="G46" s="144">
        <v>86604</v>
      </c>
      <c r="H46" s="144">
        <f t="shared" si="5"/>
        <v>35446151</v>
      </c>
      <c r="I46" s="143" t="str">
        <f t="shared" si="6"/>
        <v>OK</v>
      </c>
      <c r="J46" s="144">
        <v>86692</v>
      </c>
      <c r="K46" s="144">
        <f t="shared" si="7"/>
        <v>35482169</v>
      </c>
      <c r="L46" s="143" t="str">
        <f t="shared" si="8"/>
        <v>OK</v>
      </c>
    </row>
    <row r="47" spans="1:12" ht="15" x14ac:dyDescent="0.25">
      <c r="A47" s="85">
        <v>3.12</v>
      </c>
      <c r="B47" s="145" t="s">
        <v>135</v>
      </c>
      <c r="C47" s="85" t="s">
        <v>128</v>
      </c>
      <c r="D47" s="86">
        <v>4830</v>
      </c>
      <c r="E47" s="144">
        <v>5954</v>
      </c>
      <c r="F47" s="142">
        <f t="shared" si="4"/>
        <v>28757820</v>
      </c>
      <c r="G47" s="144">
        <v>5915</v>
      </c>
      <c r="H47" s="144">
        <f t="shared" si="5"/>
        <v>28569450</v>
      </c>
      <c r="I47" s="143" t="str">
        <f t="shared" si="6"/>
        <v>OK</v>
      </c>
      <c r="J47" s="144">
        <v>5921</v>
      </c>
      <c r="K47" s="144">
        <f t="shared" si="7"/>
        <v>28598430</v>
      </c>
      <c r="L47" s="143" t="str">
        <f t="shared" si="8"/>
        <v>OK</v>
      </c>
    </row>
    <row r="48" spans="1:12" ht="15" x14ac:dyDescent="0.25">
      <c r="A48" s="85">
        <v>3.13</v>
      </c>
      <c r="B48" s="145" t="s">
        <v>136</v>
      </c>
      <c r="C48" s="85" t="s">
        <v>11</v>
      </c>
      <c r="D48" s="86">
        <v>32.33</v>
      </c>
      <c r="E48" s="144">
        <v>715050</v>
      </c>
      <c r="F48" s="142">
        <f t="shared" si="4"/>
        <v>23117567</v>
      </c>
      <c r="G48" s="144">
        <v>710402</v>
      </c>
      <c r="H48" s="144">
        <f t="shared" si="5"/>
        <v>22967297</v>
      </c>
      <c r="I48" s="143" t="str">
        <f t="shared" si="6"/>
        <v>OK</v>
      </c>
      <c r="J48" s="144">
        <v>711117</v>
      </c>
      <c r="K48" s="144">
        <f t="shared" si="7"/>
        <v>22990413</v>
      </c>
      <c r="L48" s="143" t="str">
        <f t="shared" si="8"/>
        <v>OK</v>
      </c>
    </row>
    <row r="49" spans="1:12" ht="15" x14ac:dyDescent="0.25">
      <c r="A49" s="85">
        <v>3.14</v>
      </c>
      <c r="B49" s="145" t="s">
        <v>137</v>
      </c>
      <c r="C49" s="85" t="s">
        <v>11</v>
      </c>
      <c r="D49" s="86">
        <v>25.63</v>
      </c>
      <c r="E49" s="144">
        <v>983405</v>
      </c>
      <c r="F49" s="142">
        <f t="shared" si="4"/>
        <v>25204670</v>
      </c>
      <c r="G49" s="144">
        <v>977013</v>
      </c>
      <c r="H49" s="144">
        <f t="shared" si="5"/>
        <v>25040843</v>
      </c>
      <c r="I49" s="143" t="str">
        <f t="shared" si="6"/>
        <v>OK</v>
      </c>
      <c r="J49" s="144">
        <v>977996</v>
      </c>
      <c r="K49" s="144">
        <f t="shared" si="7"/>
        <v>25066037</v>
      </c>
      <c r="L49" s="143" t="str">
        <f t="shared" si="8"/>
        <v>OK</v>
      </c>
    </row>
    <row r="50" spans="1:12" ht="15" x14ac:dyDescent="0.25">
      <c r="A50" s="85"/>
      <c r="B50" s="145"/>
      <c r="C50" s="85"/>
      <c r="D50" s="86"/>
      <c r="E50" s="144"/>
      <c r="F50" s="142">
        <f t="shared" si="4"/>
        <v>0</v>
      </c>
      <c r="G50" s="144"/>
      <c r="H50" s="144">
        <f t="shared" si="5"/>
        <v>0</v>
      </c>
      <c r="I50" s="143" t="str">
        <f t="shared" si="6"/>
        <v>OK</v>
      </c>
      <c r="J50" s="144"/>
      <c r="K50" s="144">
        <f t="shared" si="7"/>
        <v>0</v>
      </c>
      <c r="L50" s="143" t="str">
        <f t="shared" si="8"/>
        <v>OK</v>
      </c>
    </row>
    <row r="51" spans="1:12" ht="15" x14ac:dyDescent="0.25">
      <c r="A51" s="85"/>
      <c r="B51" s="144" t="s">
        <v>138</v>
      </c>
      <c r="C51" s="85"/>
      <c r="D51" s="86"/>
      <c r="E51" s="144"/>
      <c r="F51" s="142">
        <f t="shared" si="4"/>
        <v>0</v>
      </c>
      <c r="G51" s="144"/>
      <c r="H51" s="144">
        <f t="shared" si="5"/>
        <v>0</v>
      </c>
      <c r="I51" s="143" t="str">
        <f t="shared" si="6"/>
        <v>OK</v>
      </c>
      <c r="J51" s="144"/>
      <c r="K51" s="144">
        <f t="shared" si="7"/>
        <v>0</v>
      </c>
      <c r="L51" s="143" t="str">
        <f t="shared" si="8"/>
        <v>OK</v>
      </c>
    </row>
    <row r="52" spans="1:12" ht="15" x14ac:dyDescent="0.25">
      <c r="A52" s="85"/>
      <c r="B52" s="145"/>
      <c r="C52" s="85"/>
      <c r="D52" s="86"/>
      <c r="E52" s="144"/>
      <c r="F52" s="142">
        <f t="shared" si="4"/>
        <v>0</v>
      </c>
      <c r="G52" s="144"/>
      <c r="H52" s="144">
        <f t="shared" si="5"/>
        <v>0</v>
      </c>
      <c r="I52" s="143" t="str">
        <f t="shared" si="6"/>
        <v>OK</v>
      </c>
      <c r="J52" s="144"/>
      <c r="K52" s="144">
        <f t="shared" si="7"/>
        <v>0</v>
      </c>
      <c r="L52" s="143" t="str">
        <f t="shared" si="8"/>
        <v>OK</v>
      </c>
    </row>
    <row r="53" spans="1:12" ht="15" x14ac:dyDescent="0.25">
      <c r="A53" s="85">
        <v>4</v>
      </c>
      <c r="B53" s="145" t="s">
        <v>139</v>
      </c>
      <c r="C53" s="85"/>
      <c r="D53" s="86"/>
      <c r="E53" s="144"/>
      <c r="F53" s="142">
        <f t="shared" si="4"/>
        <v>0</v>
      </c>
      <c r="G53" s="144"/>
      <c r="H53" s="144">
        <f t="shared" si="5"/>
        <v>0</v>
      </c>
      <c r="I53" s="143" t="str">
        <f t="shared" si="6"/>
        <v>OK</v>
      </c>
      <c r="J53" s="144"/>
      <c r="K53" s="144">
        <f t="shared" si="7"/>
        <v>0</v>
      </c>
      <c r="L53" s="143" t="str">
        <f t="shared" si="8"/>
        <v>OK</v>
      </c>
    </row>
    <row r="54" spans="1:12" ht="15" x14ac:dyDescent="0.25">
      <c r="A54" s="85">
        <v>4.0999999999999996</v>
      </c>
      <c r="B54" s="145" t="s">
        <v>140</v>
      </c>
      <c r="C54" s="85" t="s">
        <v>93</v>
      </c>
      <c r="D54" s="86">
        <v>67.78</v>
      </c>
      <c r="E54" s="144">
        <v>21509.8</v>
      </c>
      <c r="F54" s="142">
        <f t="shared" si="4"/>
        <v>1457934</v>
      </c>
      <c r="G54" s="144">
        <v>21370</v>
      </c>
      <c r="H54" s="144">
        <f t="shared" si="5"/>
        <v>1448459</v>
      </c>
      <c r="I54" s="143" t="str">
        <f t="shared" si="6"/>
        <v>OK</v>
      </c>
      <c r="J54" s="144">
        <v>21391</v>
      </c>
      <c r="K54" s="144">
        <f t="shared" si="7"/>
        <v>1449882</v>
      </c>
      <c r="L54" s="143" t="str">
        <f t="shared" si="8"/>
        <v>OK</v>
      </c>
    </row>
    <row r="55" spans="1:12" ht="15" x14ac:dyDescent="0.25">
      <c r="A55" s="85">
        <v>4.2</v>
      </c>
      <c r="B55" s="145" t="s">
        <v>141</v>
      </c>
      <c r="C55" s="85" t="s">
        <v>93</v>
      </c>
      <c r="D55" s="86">
        <v>7.65</v>
      </c>
      <c r="E55" s="144">
        <v>21509.8</v>
      </c>
      <c r="F55" s="142">
        <f t="shared" si="4"/>
        <v>164550</v>
      </c>
      <c r="G55" s="144">
        <v>21370</v>
      </c>
      <c r="H55" s="144">
        <f t="shared" si="5"/>
        <v>163481</v>
      </c>
      <c r="I55" s="143" t="str">
        <f t="shared" si="6"/>
        <v>OK</v>
      </c>
      <c r="J55" s="144">
        <v>21391</v>
      </c>
      <c r="K55" s="144">
        <f t="shared" si="7"/>
        <v>163641</v>
      </c>
      <c r="L55" s="143" t="str">
        <f t="shared" si="8"/>
        <v>OK</v>
      </c>
    </row>
    <row r="56" spans="1:12" ht="15" x14ac:dyDescent="0.25">
      <c r="A56" s="85">
        <v>4.3</v>
      </c>
      <c r="B56" s="145" t="s">
        <v>142</v>
      </c>
      <c r="C56" s="85" t="s">
        <v>93</v>
      </c>
      <c r="D56" s="86">
        <v>64.59</v>
      </c>
      <c r="E56" s="144">
        <v>21510</v>
      </c>
      <c r="F56" s="142">
        <f t="shared" si="4"/>
        <v>1389331</v>
      </c>
      <c r="G56" s="144">
        <v>21370</v>
      </c>
      <c r="H56" s="144">
        <f t="shared" si="5"/>
        <v>1380288</v>
      </c>
      <c r="I56" s="143" t="str">
        <f t="shared" si="6"/>
        <v>OK</v>
      </c>
      <c r="J56" s="144">
        <v>21392</v>
      </c>
      <c r="K56" s="144">
        <f t="shared" si="7"/>
        <v>1381709</v>
      </c>
      <c r="L56" s="143" t="str">
        <f t="shared" si="8"/>
        <v>OK</v>
      </c>
    </row>
    <row r="57" spans="1:12" ht="15" x14ac:dyDescent="0.25">
      <c r="A57" s="85">
        <v>4.4000000000000004</v>
      </c>
      <c r="B57" s="145" t="s">
        <v>143</v>
      </c>
      <c r="C57" s="85" t="s">
        <v>93</v>
      </c>
      <c r="D57" s="86">
        <v>111.11</v>
      </c>
      <c r="E57" s="144">
        <v>21927</v>
      </c>
      <c r="F57" s="142">
        <f t="shared" si="4"/>
        <v>2436309</v>
      </c>
      <c r="G57" s="144">
        <v>21784</v>
      </c>
      <c r="H57" s="144">
        <f t="shared" si="5"/>
        <v>2420420</v>
      </c>
      <c r="I57" s="143" t="str">
        <f t="shared" si="6"/>
        <v>OK</v>
      </c>
      <c r="J57" s="144">
        <v>21806</v>
      </c>
      <c r="K57" s="144">
        <f t="shared" si="7"/>
        <v>2422865</v>
      </c>
      <c r="L57" s="143" t="str">
        <f t="shared" si="8"/>
        <v>OK</v>
      </c>
    </row>
    <row r="58" spans="1:12" ht="15" x14ac:dyDescent="0.25">
      <c r="A58" s="85">
        <v>4.5</v>
      </c>
      <c r="B58" s="145" t="s">
        <v>144</v>
      </c>
      <c r="C58" s="85" t="s">
        <v>93</v>
      </c>
      <c r="D58" s="86">
        <v>61.62</v>
      </c>
      <c r="E58" s="144">
        <v>21927</v>
      </c>
      <c r="F58" s="142">
        <f t="shared" si="4"/>
        <v>1351142</v>
      </c>
      <c r="G58" s="144">
        <v>21784</v>
      </c>
      <c r="H58" s="144">
        <f t="shared" si="5"/>
        <v>1342330</v>
      </c>
      <c r="I58" s="143" t="str">
        <f t="shared" si="6"/>
        <v>OK</v>
      </c>
      <c r="J58" s="144">
        <v>21806</v>
      </c>
      <c r="K58" s="144">
        <f t="shared" si="7"/>
        <v>1343686</v>
      </c>
      <c r="L58" s="143" t="str">
        <f t="shared" si="8"/>
        <v>OK</v>
      </c>
    </row>
    <row r="59" spans="1:12" ht="15" x14ac:dyDescent="0.25">
      <c r="A59" s="85">
        <v>4.5999999999999996</v>
      </c>
      <c r="B59" s="145" t="s">
        <v>145</v>
      </c>
      <c r="C59" s="85" t="s">
        <v>93</v>
      </c>
      <c r="D59" s="86">
        <v>71.81</v>
      </c>
      <c r="E59" s="144">
        <v>14986</v>
      </c>
      <c r="F59" s="142">
        <f t="shared" si="4"/>
        <v>1076145</v>
      </c>
      <c r="G59" s="144">
        <v>14889</v>
      </c>
      <c r="H59" s="144">
        <f t="shared" si="5"/>
        <v>1069179</v>
      </c>
      <c r="I59" s="143" t="str">
        <f t="shared" si="6"/>
        <v>OK</v>
      </c>
      <c r="J59" s="144">
        <v>14904</v>
      </c>
      <c r="K59" s="144">
        <f t="shared" si="7"/>
        <v>1070256</v>
      </c>
      <c r="L59" s="143" t="str">
        <f t="shared" si="8"/>
        <v>OK</v>
      </c>
    </row>
    <row r="60" spans="1:12" ht="15" x14ac:dyDescent="0.25">
      <c r="A60" s="85">
        <v>4.7</v>
      </c>
      <c r="B60" s="145" t="s">
        <v>146</v>
      </c>
      <c r="C60" s="85" t="s">
        <v>93</v>
      </c>
      <c r="D60" s="86">
        <v>337.5</v>
      </c>
      <c r="E60" s="144">
        <v>10685</v>
      </c>
      <c r="F60" s="142">
        <f t="shared" si="4"/>
        <v>3606188</v>
      </c>
      <c r="G60" s="144">
        <v>10616</v>
      </c>
      <c r="H60" s="144">
        <f t="shared" si="5"/>
        <v>3582900</v>
      </c>
      <c r="I60" s="143" t="str">
        <f t="shared" si="6"/>
        <v>OK</v>
      </c>
      <c r="J60" s="144">
        <v>10626</v>
      </c>
      <c r="K60" s="144">
        <f t="shared" si="7"/>
        <v>3586275</v>
      </c>
      <c r="L60" s="143" t="str">
        <f t="shared" si="8"/>
        <v>OK</v>
      </c>
    </row>
    <row r="61" spans="1:12" ht="25.5" x14ac:dyDescent="0.25">
      <c r="A61" s="85">
        <v>4.8</v>
      </c>
      <c r="B61" s="145" t="s">
        <v>147</v>
      </c>
      <c r="C61" s="85" t="s">
        <v>93</v>
      </c>
      <c r="D61" s="86">
        <v>55.71</v>
      </c>
      <c r="E61" s="144">
        <v>9766</v>
      </c>
      <c r="F61" s="142">
        <f t="shared" si="4"/>
        <v>544064</v>
      </c>
      <c r="G61" s="144">
        <v>9703</v>
      </c>
      <c r="H61" s="144">
        <f t="shared" si="5"/>
        <v>540554</v>
      </c>
      <c r="I61" s="143" t="str">
        <f t="shared" si="6"/>
        <v>OK</v>
      </c>
      <c r="J61" s="144">
        <v>9712</v>
      </c>
      <c r="K61" s="144">
        <f t="shared" si="7"/>
        <v>541056</v>
      </c>
      <c r="L61" s="143" t="str">
        <f t="shared" si="8"/>
        <v>OK</v>
      </c>
    </row>
    <row r="62" spans="1:12" ht="15" x14ac:dyDescent="0.25">
      <c r="A62" s="85">
        <v>4.9000000000000004</v>
      </c>
      <c r="B62" s="145" t="s">
        <v>148</v>
      </c>
      <c r="C62" s="85" t="s">
        <v>2</v>
      </c>
      <c r="D62" s="86">
        <v>1</v>
      </c>
      <c r="E62" s="144">
        <v>45249</v>
      </c>
      <c r="F62" s="142">
        <f t="shared" si="4"/>
        <v>45249</v>
      </c>
      <c r="G62" s="144">
        <v>44955</v>
      </c>
      <c r="H62" s="144">
        <f t="shared" si="5"/>
        <v>44955</v>
      </c>
      <c r="I62" s="143" t="str">
        <f t="shared" si="6"/>
        <v>OK</v>
      </c>
      <c r="J62" s="144">
        <v>45000</v>
      </c>
      <c r="K62" s="144">
        <f t="shared" si="7"/>
        <v>45000</v>
      </c>
      <c r="L62" s="143" t="str">
        <f t="shared" si="8"/>
        <v>OK</v>
      </c>
    </row>
    <row r="63" spans="1:12" ht="15" x14ac:dyDescent="0.25">
      <c r="A63" s="85">
        <v>4.0999999999999996</v>
      </c>
      <c r="B63" s="145" t="s">
        <v>149</v>
      </c>
      <c r="C63" s="85" t="s">
        <v>2</v>
      </c>
      <c r="D63" s="86">
        <v>2</v>
      </c>
      <c r="E63" s="144">
        <v>44529</v>
      </c>
      <c r="F63" s="142">
        <f t="shared" si="4"/>
        <v>89058</v>
      </c>
      <c r="G63" s="144">
        <v>44240</v>
      </c>
      <c r="H63" s="144">
        <f t="shared" si="5"/>
        <v>88480</v>
      </c>
      <c r="I63" s="143" t="str">
        <f t="shared" si="6"/>
        <v>OK</v>
      </c>
      <c r="J63" s="144">
        <v>44284</v>
      </c>
      <c r="K63" s="144">
        <f t="shared" si="7"/>
        <v>88568</v>
      </c>
      <c r="L63" s="143" t="str">
        <f t="shared" si="8"/>
        <v>OK</v>
      </c>
    </row>
    <row r="64" spans="1:12" ht="15" x14ac:dyDescent="0.25">
      <c r="A64" s="85">
        <v>4.1100000000000003</v>
      </c>
      <c r="B64" s="145" t="s">
        <v>150</v>
      </c>
      <c r="C64" s="85" t="s">
        <v>2</v>
      </c>
      <c r="D64" s="86">
        <v>2</v>
      </c>
      <c r="E64" s="144">
        <v>34102</v>
      </c>
      <c r="F64" s="142">
        <f t="shared" si="4"/>
        <v>68204</v>
      </c>
      <c r="G64" s="144">
        <v>33880</v>
      </c>
      <c r="H64" s="144">
        <f t="shared" si="5"/>
        <v>67760</v>
      </c>
      <c r="I64" s="143" t="str">
        <f t="shared" si="6"/>
        <v>OK</v>
      </c>
      <c r="J64" s="144">
        <v>33914</v>
      </c>
      <c r="K64" s="144">
        <f t="shared" si="7"/>
        <v>67828</v>
      </c>
      <c r="L64" s="143" t="str">
        <f t="shared" si="8"/>
        <v>OK</v>
      </c>
    </row>
    <row r="65" spans="1:12" ht="15" x14ac:dyDescent="0.25">
      <c r="A65" s="85">
        <v>4.12</v>
      </c>
      <c r="B65" s="145" t="s">
        <v>151</v>
      </c>
      <c r="C65" s="85" t="s">
        <v>2</v>
      </c>
      <c r="D65" s="86">
        <v>1</v>
      </c>
      <c r="E65" s="144">
        <v>33799</v>
      </c>
      <c r="F65" s="142">
        <f t="shared" si="4"/>
        <v>33799</v>
      </c>
      <c r="G65" s="144">
        <v>33579</v>
      </c>
      <c r="H65" s="144">
        <f t="shared" si="5"/>
        <v>33579</v>
      </c>
      <c r="I65" s="143" t="str">
        <f t="shared" si="6"/>
        <v>OK</v>
      </c>
      <c r="J65" s="144">
        <v>33613</v>
      </c>
      <c r="K65" s="144">
        <f t="shared" si="7"/>
        <v>33613</v>
      </c>
      <c r="L65" s="143" t="str">
        <f t="shared" si="8"/>
        <v>OK</v>
      </c>
    </row>
    <row r="66" spans="1:12" ht="15" x14ac:dyDescent="0.25">
      <c r="A66" s="85">
        <v>4.13</v>
      </c>
      <c r="B66" s="145" t="s">
        <v>152</v>
      </c>
      <c r="C66" s="85" t="s">
        <v>2</v>
      </c>
      <c r="D66" s="86">
        <v>4</v>
      </c>
      <c r="E66" s="144">
        <v>21472</v>
      </c>
      <c r="F66" s="142">
        <f t="shared" si="4"/>
        <v>85888</v>
      </c>
      <c r="G66" s="144">
        <v>21332</v>
      </c>
      <c r="H66" s="144">
        <f t="shared" si="5"/>
        <v>85328</v>
      </c>
      <c r="I66" s="143" t="str">
        <f t="shared" si="6"/>
        <v>OK</v>
      </c>
      <c r="J66" s="144">
        <v>21354</v>
      </c>
      <c r="K66" s="144">
        <f t="shared" si="7"/>
        <v>85416</v>
      </c>
      <c r="L66" s="143" t="str">
        <f t="shared" si="8"/>
        <v>OK</v>
      </c>
    </row>
    <row r="67" spans="1:12" ht="15" x14ac:dyDescent="0.25">
      <c r="A67" s="85">
        <v>4.1399999999999997</v>
      </c>
      <c r="B67" s="145" t="s">
        <v>153</v>
      </c>
      <c r="C67" s="85" t="s">
        <v>2</v>
      </c>
      <c r="D67" s="86">
        <v>1</v>
      </c>
      <c r="E67" s="144">
        <v>19222</v>
      </c>
      <c r="F67" s="142">
        <f t="shared" si="4"/>
        <v>19222</v>
      </c>
      <c r="G67" s="144">
        <v>19097</v>
      </c>
      <c r="H67" s="144">
        <f t="shared" si="5"/>
        <v>19097</v>
      </c>
      <c r="I67" s="143" t="str">
        <f t="shared" si="6"/>
        <v>OK</v>
      </c>
      <c r="J67" s="144">
        <v>19116</v>
      </c>
      <c r="K67" s="144">
        <f t="shared" si="7"/>
        <v>19116</v>
      </c>
      <c r="L67" s="143" t="str">
        <f t="shared" si="8"/>
        <v>OK</v>
      </c>
    </row>
    <row r="68" spans="1:12" ht="15" x14ac:dyDescent="0.25">
      <c r="A68" s="85">
        <v>4.1500000000000004</v>
      </c>
      <c r="B68" s="145" t="s">
        <v>154</v>
      </c>
      <c r="C68" s="85" t="s">
        <v>2</v>
      </c>
      <c r="D68" s="86">
        <v>2</v>
      </c>
      <c r="E68" s="144">
        <v>13671</v>
      </c>
      <c r="F68" s="142">
        <f t="shared" si="4"/>
        <v>27342</v>
      </c>
      <c r="G68" s="144">
        <v>13582</v>
      </c>
      <c r="H68" s="144">
        <f t="shared" si="5"/>
        <v>27164</v>
      </c>
      <c r="I68" s="143" t="str">
        <f t="shared" si="6"/>
        <v>OK</v>
      </c>
      <c r="J68" s="144">
        <v>13596</v>
      </c>
      <c r="K68" s="144">
        <f t="shared" si="7"/>
        <v>27192</v>
      </c>
      <c r="L68" s="143" t="str">
        <f t="shared" si="8"/>
        <v>OK</v>
      </c>
    </row>
    <row r="69" spans="1:12" ht="15" x14ac:dyDescent="0.25">
      <c r="A69" s="85">
        <v>4.16</v>
      </c>
      <c r="B69" s="145" t="s">
        <v>155</v>
      </c>
      <c r="C69" s="85" t="s">
        <v>2</v>
      </c>
      <c r="D69" s="86">
        <v>4</v>
      </c>
      <c r="E69" s="144">
        <v>12372</v>
      </c>
      <c r="F69" s="142">
        <f t="shared" si="4"/>
        <v>49488</v>
      </c>
      <c r="G69" s="144">
        <v>12292</v>
      </c>
      <c r="H69" s="144">
        <f t="shared" si="5"/>
        <v>49168</v>
      </c>
      <c r="I69" s="143" t="str">
        <f t="shared" si="6"/>
        <v>OK</v>
      </c>
      <c r="J69" s="144">
        <v>12304</v>
      </c>
      <c r="K69" s="144">
        <f t="shared" si="7"/>
        <v>49216</v>
      </c>
      <c r="L69" s="143" t="str">
        <f t="shared" si="8"/>
        <v>OK</v>
      </c>
    </row>
    <row r="70" spans="1:12" ht="15" x14ac:dyDescent="0.25">
      <c r="A70" s="85">
        <v>4.17</v>
      </c>
      <c r="B70" s="145" t="s">
        <v>156</v>
      </c>
      <c r="C70" s="85" t="s">
        <v>2</v>
      </c>
      <c r="D70" s="86">
        <v>2</v>
      </c>
      <c r="E70" s="144">
        <v>12372</v>
      </c>
      <c r="F70" s="142">
        <f t="shared" si="4"/>
        <v>24744</v>
      </c>
      <c r="G70" s="144">
        <v>12292</v>
      </c>
      <c r="H70" s="144">
        <f t="shared" si="5"/>
        <v>24584</v>
      </c>
      <c r="I70" s="143" t="str">
        <f t="shared" si="6"/>
        <v>OK</v>
      </c>
      <c r="J70" s="144">
        <v>12304</v>
      </c>
      <c r="K70" s="144">
        <f t="shared" si="7"/>
        <v>24608</v>
      </c>
      <c r="L70" s="143" t="str">
        <f t="shared" si="8"/>
        <v>OK</v>
      </c>
    </row>
    <row r="71" spans="1:12" ht="15" x14ac:dyDescent="0.25">
      <c r="A71" s="85">
        <v>4.18</v>
      </c>
      <c r="B71" s="145" t="s">
        <v>157</v>
      </c>
      <c r="C71" s="85" t="s">
        <v>2</v>
      </c>
      <c r="D71" s="86">
        <v>9</v>
      </c>
      <c r="E71" s="144">
        <v>13361</v>
      </c>
      <c r="F71" s="142">
        <f t="shared" si="4"/>
        <v>120249</v>
      </c>
      <c r="G71" s="144">
        <v>13274</v>
      </c>
      <c r="H71" s="144">
        <f t="shared" si="5"/>
        <v>119466</v>
      </c>
      <c r="I71" s="143" t="str">
        <f t="shared" si="6"/>
        <v>OK</v>
      </c>
      <c r="J71" s="144">
        <v>13288</v>
      </c>
      <c r="K71" s="144">
        <f t="shared" si="7"/>
        <v>119592</v>
      </c>
      <c r="L71" s="143" t="str">
        <f t="shared" si="8"/>
        <v>OK</v>
      </c>
    </row>
    <row r="72" spans="1:12" ht="15" x14ac:dyDescent="0.25">
      <c r="A72" s="85">
        <v>4.1900000000000004</v>
      </c>
      <c r="B72" s="145" t="s">
        <v>158</v>
      </c>
      <c r="C72" s="85" t="s">
        <v>2</v>
      </c>
      <c r="D72" s="86">
        <v>1</v>
      </c>
      <c r="E72" s="144">
        <v>13361</v>
      </c>
      <c r="F72" s="142">
        <f t="shared" si="4"/>
        <v>13361</v>
      </c>
      <c r="G72" s="144">
        <v>13274</v>
      </c>
      <c r="H72" s="144">
        <f t="shared" si="5"/>
        <v>13274</v>
      </c>
      <c r="I72" s="143" t="str">
        <f t="shared" si="6"/>
        <v>OK</v>
      </c>
      <c r="J72" s="144">
        <v>13288</v>
      </c>
      <c r="K72" s="144">
        <f t="shared" si="7"/>
        <v>13288</v>
      </c>
      <c r="L72" s="143" t="str">
        <f t="shared" si="8"/>
        <v>OK</v>
      </c>
    </row>
    <row r="73" spans="1:12" ht="15" x14ac:dyDescent="0.25">
      <c r="A73" s="85">
        <v>4.2</v>
      </c>
      <c r="B73" s="145" t="s">
        <v>159</v>
      </c>
      <c r="C73" s="85" t="s">
        <v>2</v>
      </c>
      <c r="D73" s="86">
        <v>10</v>
      </c>
      <c r="E73" s="144">
        <v>11667</v>
      </c>
      <c r="F73" s="142">
        <f t="shared" si="4"/>
        <v>116670</v>
      </c>
      <c r="G73" s="144">
        <v>11591</v>
      </c>
      <c r="H73" s="144">
        <f t="shared" si="5"/>
        <v>115910</v>
      </c>
      <c r="I73" s="143" t="str">
        <f t="shared" si="6"/>
        <v>OK</v>
      </c>
      <c r="J73" s="144">
        <v>11603</v>
      </c>
      <c r="K73" s="144">
        <f t="shared" si="7"/>
        <v>116030</v>
      </c>
      <c r="L73" s="143" t="str">
        <f t="shared" si="8"/>
        <v>OK</v>
      </c>
    </row>
    <row r="74" spans="1:12" ht="15" x14ac:dyDescent="0.25">
      <c r="A74" s="85">
        <v>4.21</v>
      </c>
      <c r="B74" s="145" t="s">
        <v>160</v>
      </c>
      <c r="C74" s="85" t="s">
        <v>2</v>
      </c>
      <c r="D74" s="86">
        <v>15</v>
      </c>
      <c r="E74" s="144">
        <v>9754</v>
      </c>
      <c r="F74" s="142">
        <f t="shared" ref="F74:F137" si="9">ROUND($D74*E74,0)</f>
        <v>146310</v>
      </c>
      <c r="G74" s="144">
        <v>9691</v>
      </c>
      <c r="H74" s="144">
        <f t="shared" si="5"/>
        <v>145365</v>
      </c>
      <c r="I74" s="143" t="str">
        <f t="shared" si="6"/>
        <v>OK</v>
      </c>
      <c r="J74" s="144">
        <v>9700</v>
      </c>
      <c r="K74" s="144">
        <f t="shared" si="7"/>
        <v>145500</v>
      </c>
      <c r="L74" s="143" t="str">
        <f t="shared" si="8"/>
        <v>OK</v>
      </c>
    </row>
    <row r="75" spans="1:12" ht="15" x14ac:dyDescent="0.25">
      <c r="A75" s="85">
        <v>4.22</v>
      </c>
      <c r="B75" s="145" t="s">
        <v>161</v>
      </c>
      <c r="C75" s="85" t="s">
        <v>2</v>
      </c>
      <c r="D75" s="86">
        <v>2</v>
      </c>
      <c r="E75" s="144">
        <v>9754</v>
      </c>
      <c r="F75" s="142">
        <f t="shared" si="9"/>
        <v>19508</v>
      </c>
      <c r="G75" s="144">
        <v>9691</v>
      </c>
      <c r="H75" s="144">
        <f t="shared" ref="H75:H138" si="10">ROUND($D75*G75,0)</f>
        <v>19382</v>
      </c>
      <c r="I75" s="143" t="str">
        <f t="shared" ref="I75:I138" si="11">+IF(G75&lt;=$E75,"OK","NO OK")</f>
        <v>OK</v>
      </c>
      <c r="J75" s="144">
        <v>9700</v>
      </c>
      <c r="K75" s="144">
        <f t="shared" ref="K75:K138" si="12">ROUND($D75*J75,0)</f>
        <v>19400</v>
      </c>
      <c r="L75" s="143" t="str">
        <f t="shared" ref="L75:L138" si="13">+IF(J75&lt;=$E75,"OK","NO OK")</f>
        <v>OK</v>
      </c>
    </row>
    <row r="76" spans="1:12" ht="15" x14ac:dyDescent="0.25">
      <c r="A76" s="85">
        <v>4.2300000000000004</v>
      </c>
      <c r="B76" s="145" t="s">
        <v>162</v>
      </c>
      <c r="C76" s="85" t="s">
        <v>2</v>
      </c>
      <c r="D76" s="86">
        <v>9</v>
      </c>
      <c r="E76" s="144">
        <v>4432</v>
      </c>
      <c r="F76" s="142">
        <f t="shared" si="9"/>
        <v>39888</v>
      </c>
      <c r="G76" s="144">
        <v>4403</v>
      </c>
      <c r="H76" s="144">
        <f t="shared" si="10"/>
        <v>39627</v>
      </c>
      <c r="I76" s="143" t="str">
        <f t="shared" si="11"/>
        <v>OK</v>
      </c>
      <c r="J76" s="144">
        <v>4408</v>
      </c>
      <c r="K76" s="144">
        <f t="shared" si="12"/>
        <v>39672</v>
      </c>
      <c r="L76" s="143" t="str">
        <f t="shared" si="13"/>
        <v>OK</v>
      </c>
    </row>
    <row r="77" spans="1:12" ht="15" x14ac:dyDescent="0.25">
      <c r="A77" s="85">
        <v>4.24</v>
      </c>
      <c r="B77" s="145" t="s">
        <v>163</v>
      </c>
      <c r="C77" s="85" t="s">
        <v>2</v>
      </c>
      <c r="D77" s="86">
        <v>6</v>
      </c>
      <c r="E77" s="144">
        <v>4169</v>
      </c>
      <c r="F77" s="142">
        <f t="shared" si="9"/>
        <v>25014</v>
      </c>
      <c r="G77" s="144">
        <v>4142</v>
      </c>
      <c r="H77" s="144">
        <f t="shared" si="10"/>
        <v>24852</v>
      </c>
      <c r="I77" s="143" t="str">
        <f t="shared" si="11"/>
        <v>OK</v>
      </c>
      <c r="J77" s="144">
        <v>4146</v>
      </c>
      <c r="K77" s="144">
        <f t="shared" si="12"/>
        <v>24876</v>
      </c>
      <c r="L77" s="143" t="str">
        <f t="shared" si="13"/>
        <v>OK</v>
      </c>
    </row>
    <row r="78" spans="1:12" ht="15" x14ac:dyDescent="0.25">
      <c r="A78" s="85">
        <v>4.25</v>
      </c>
      <c r="B78" s="145" t="s">
        <v>164</v>
      </c>
      <c r="C78" s="85" t="s">
        <v>2</v>
      </c>
      <c r="D78" s="86">
        <v>306</v>
      </c>
      <c r="E78" s="144">
        <v>3249</v>
      </c>
      <c r="F78" s="142">
        <f t="shared" si="9"/>
        <v>994194</v>
      </c>
      <c r="G78" s="144">
        <v>3228</v>
      </c>
      <c r="H78" s="144">
        <f t="shared" si="10"/>
        <v>987768</v>
      </c>
      <c r="I78" s="143" t="str">
        <f t="shared" si="11"/>
        <v>OK</v>
      </c>
      <c r="J78" s="144">
        <v>3231</v>
      </c>
      <c r="K78" s="144">
        <f t="shared" si="12"/>
        <v>988686</v>
      </c>
      <c r="L78" s="143" t="str">
        <f t="shared" si="13"/>
        <v>OK</v>
      </c>
    </row>
    <row r="79" spans="1:12" ht="15" x14ac:dyDescent="0.25">
      <c r="A79" s="85">
        <v>4.26</v>
      </c>
      <c r="B79" s="145" t="s">
        <v>165</v>
      </c>
      <c r="C79" s="85" t="s">
        <v>2</v>
      </c>
      <c r="D79" s="86">
        <v>18</v>
      </c>
      <c r="E79" s="144">
        <v>7358</v>
      </c>
      <c r="F79" s="142">
        <f t="shared" si="9"/>
        <v>132444</v>
      </c>
      <c r="G79" s="144">
        <v>7310</v>
      </c>
      <c r="H79" s="144">
        <f t="shared" si="10"/>
        <v>131580</v>
      </c>
      <c r="I79" s="143" t="str">
        <f t="shared" si="11"/>
        <v>OK</v>
      </c>
      <c r="J79" s="144">
        <v>7318</v>
      </c>
      <c r="K79" s="144">
        <f t="shared" si="12"/>
        <v>131724</v>
      </c>
      <c r="L79" s="143" t="str">
        <f t="shared" si="13"/>
        <v>OK</v>
      </c>
    </row>
    <row r="80" spans="1:12" ht="15" x14ac:dyDescent="0.25">
      <c r="A80" s="85">
        <v>4.2699999999999996</v>
      </c>
      <c r="B80" s="145" t="s">
        <v>166</v>
      </c>
      <c r="C80" s="85" t="s">
        <v>2</v>
      </c>
      <c r="D80" s="86">
        <v>19</v>
      </c>
      <c r="E80" s="144">
        <v>7358</v>
      </c>
      <c r="F80" s="142">
        <f t="shared" si="9"/>
        <v>139802</v>
      </c>
      <c r="G80" s="144">
        <v>7310</v>
      </c>
      <c r="H80" s="144">
        <f t="shared" si="10"/>
        <v>138890</v>
      </c>
      <c r="I80" s="143" t="str">
        <f t="shared" si="11"/>
        <v>OK</v>
      </c>
      <c r="J80" s="144">
        <v>7318</v>
      </c>
      <c r="K80" s="144">
        <f t="shared" si="12"/>
        <v>139042</v>
      </c>
      <c r="L80" s="143" t="str">
        <f t="shared" si="13"/>
        <v>OK</v>
      </c>
    </row>
    <row r="81" spans="1:12" ht="15" x14ac:dyDescent="0.25">
      <c r="A81" s="85">
        <v>4.28</v>
      </c>
      <c r="B81" s="145" t="s">
        <v>167</v>
      </c>
      <c r="C81" s="85" t="s">
        <v>2</v>
      </c>
      <c r="D81" s="86">
        <v>197</v>
      </c>
      <c r="E81" s="144">
        <v>4711</v>
      </c>
      <c r="F81" s="142">
        <f t="shared" si="9"/>
        <v>928067</v>
      </c>
      <c r="G81" s="144">
        <v>4680</v>
      </c>
      <c r="H81" s="144">
        <f t="shared" si="10"/>
        <v>921960</v>
      </c>
      <c r="I81" s="143" t="str">
        <f t="shared" si="11"/>
        <v>OK</v>
      </c>
      <c r="J81" s="144">
        <v>4685</v>
      </c>
      <c r="K81" s="144">
        <f t="shared" si="12"/>
        <v>922945</v>
      </c>
      <c r="L81" s="143" t="str">
        <f t="shared" si="13"/>
        <v>OK</v>
      </c>
    </row>
    <row r="82" spans="1:12" ht="15" x14ac:dyDescent="0.25">
      <c r="A82" s="85">
        <v>4.29</v>
      </c>
      <c r="B82" s="145" t="s">
        <v>168</v>
      </c>
      <c r="C82" s="85" t="s">
        <v>2</v>
      </c>
      <c r="D82" s="86">
        <v>3</v>
      </c>
      <c r="E82" s="144">
        <v>103172</v>
      </c>
      <c r="F82" s="142">
        <f t="shared" si="9"/>
        <v>309516</v>
      </c>
      <c r="G82" s="144">
        <v>102501</v>
      </c>
      <c r="H82" s="144">
        <f t="shared" si="10"/>
        <v>307503</v>
      </c>
      <c r="I82" s="143" t="str">
        <f t="shared" si="11"/>
        <v>OK</v>
      </c>
      <c r="J82" s="144">
        <v>102605</v>
      </c>
      <c r="K82" s="144">
        <f t="shared" si="12"/>
        <v>307815</v>
      </c>
      <c r="L82" s="143" t="str">
        <f t="shared" si="13"/>
        <v>OK</v>
      </c>
    </row>
    <row r="83" spans="1:12" ht="15" x14ac:dyDescent="0.25">
      <c r="A83" s="85">
        <v>4.3</v>
      </c>
      <c r="B83" s="145" t="s">
        <v>169</v>
      </c>
      <c r="C83" s="85" t="s">
        <v>2</v>
      </c>
      <c r="D83" s="86">
        <v>2</v>
      </c>
      <c r="E83" s="144">
        <v>75885</v>
      </c>
      <c r="F83" s="142">
        <f t="shared" si="9"/>
        <v>151770</v>
      </c>
      <c r="G83" s="144">
        <v>75392</v>
      </c>
      <c r="H83" s="144">
        <f t="shared" si="10"/>
        <v>150784</v>
      </c>
      <c r="I83" s="143" t="str">
        <f t="shared" si="11"/>
        <v>OK</v>
      </c>
      <c r="J83" s="144">
        <v>75468</v>
      </c>
      <c r="K83" s="144">
        <f t="shared" si="12"/>
        <v>150936</v>
      </c>
      <c r="L83" s="143" t="str">
        <f t="shared" si="13"/>
        <v>OK</v>
      </c>
    </row>
    <row r="84" spans="1:12" ht="15" x14ac:dyDescent="0.25">
      <c r="A84" s="85">
        <v>4.3099999999999996</v>
      </c>
      <c r="B84" s="145" t="s">
        <v>170</v>
      </c>
      <c r="C84" s="85" t="s">
        <v>2</v>
      </c>
      <c r="D84" s="86">
        <v>6</v>
      </c>
      <c r="E84" s="144">
        <v>43537</v>
      </c>
      <c r="F84" s="142">
        <f t="shared" si="9"/>
        <v>261222</v>
      </c>
      <c r="G84" s="144">
        <v>43254</v>
      </c>
      <c r="H84" s="144">
        <f t="shared" si="10"/>
        <v>259524</v>
      </c>
      <c r="I84" s="143" t="str">
        <f t="shared" si="11"/>
        <v>OK</v>
      </c>
      <c r="J84" s="144">
        <v>43298</v>
      </c>
      <c r="K84" s="144">
        <f t="shared" si="12"/>
        <v>259788</v>
      </c>
      <c r="L84" s="143" t="str">
        <f t="shared" si="13"/>
        <v>OK</v>
      </c>
    </row>
    <row r="85" spans="1:12" ht="15" x14ac:dyDescent="0.25">
      <c r="A85" s="85">
        <v>4.32</v>
      </c>
      <c r="B85" s="145" t="s">
        <v>171</v>
      </c>
      <c r="C85" s="85" t="s">
        <v>2</v>
      </c>
      <c r="D85" s="86">
        <v>15</v>
      </c>
      <c r="E85" s="144">
        <v>30666</v>
      </c>
      <c r="F85" s="142">
        <f t="shared" si="9"/>
        <v>459990</v>
      </c>
      <c r="G85" s="144">
        <v>30467</v>
      </c>
      <c r="H85" s="144">
        <f t="shared" si="10"/>
        <v>457005</v>
      </c>
      <c r="I85" s="143" t="str">
        <f t="shared" si="11"/>
        <v>OK</v>
      </c>
      <c r="J85" s="144">
        <v>30497</v>
      </c>
      <c r="K85" s="144">
        <f t="shared" si="12"/>
        <v>457455</v>
      </c>
      <c r="L85" s="143" t="str">
        <f t="shared" si="13"/>
        <v>OK</v>
      </c>
    </row>
    <row r="86" spans="1:12" ht="15" x14ac:dyDescent="0.25">
      <c r="A86" s="85">
        <v>4.33</v>
      </c>
      <c r="B86" s="145" t="s">
        <v>172</v>
      </c>
      <c r="C86" s="85" t="s">
        <v>2</v>
      </c>
      <c r="D86" s="86">
        <v>17</v>
      </c>
      <c r="E86" s="144">
        <v>22127</v>
      </c>
      <c r="F86" s="142">
        <f t="shared" si="9"/>
        <v>376159</v>
      </c>
      <c r="G86" s="144">
        <v>21983</v>
      </c>
      <c r="H86" s="144">
        <f t="shared" si="10"/>
        <v>373711</v>
      </c>
      <c r="I86" s="143" t="str">
        <f t="shared" si="11"/>
        <v>OK</v>
      </c>
      <c r="J86" s="144">
        <v>22005</v>
      </c>
      <c r="K86" s="144">
        <f t="shared" si="12"/>
        <v>374085</v>
      </c>
      <c r="L86" s="143" t="str">
        <f t="shared" si="13"/>
        <v>OK</v>
      </c>
    </row>
    <row r="87" spans="1:12" ht="15" x14ac:dyDescent="0.25">
      <c r="A87" s="85">
        <v>4.34</v>
      </c>
      <c r="B87" s="145" t="s">
        <v>173</v>
      </c>
      <c r="C87" s="85" t="s">
        <v>2</v>
      </c>
      <c r="D87" s="86">
        <v>1</v>
      </c>
      <c r="E87" s="144">
        <v>7309</v>
      </c>
      <c r="F87" s="142">
        <f t="shared" si="9"/>
        <v>7309</v>
      </c>
      <c r="G87" s="144">
        <v>7261</v>
      </c>
      <c r="H87" s="144">
        <f t="shared" si="10"/>
        <v>7261</v>
      </c>
      <c r="I87" s="143" t="str">
        <f t="shared" si="11"/>
        <v>OK</v>
      </c>
      <c r="J87" s="144">
        <v>7269</v>
      </c>
      <c r="K87" s="144">
        <f t="shared" si="12"/>
        <v>7269</v>
      </c>
      <c r="L87" s="143" t="str">
        <f t="shared" si="13"/>
        <v>OK</v>
      </c>
    </row>
    <row r="88" spans="1:12" ht="15" x14ac:dyDescent="0.25">
      <c r="A88" s="85">
        <v>4.3499999999999996</v>
      </c>
      <c r="B88" s="145" t="s">
        <v>174</v>
      </c>
      <c r="C88" s="85" t="s">
        <v>2</v>
      </c>
      <c r="D88" s="86">
        <v>42</v>
      </c>
      <c r="E88" s="144">
        <v>2851</v>
      </c>
      <c r="F88" s="142">
        <f t="shared" si="9"/>
        <v>119742</v>
      </c>
      <c r="G88" s="144">
        <v>2832</v>
      </c>
      <c r="H88" s="144">
        <f t="shared" si="10"/>
        <v>118944</v>
      </c>
      <c r="I88" s="143" t="str">
        <f t="shared" si="11"/>
        <v>OK</v>
      </c>
      <c r="J88" s="144">
        <v>2835</v>
      </c>
      <c r="K88" s="144">
        <f t="shared" si="12"/>
        <v>119070</v>
      </c>
      <c r="L88" s="143" t="str">
        <f t="shared" si="13"/>
        <v>OK</v>
      </c>
    </row>
    <row r="89" spans="1:12" ht="15" x14ac:dyDescent="0.25">
      <c r="A89" s="85">
        <v>4.3600000000000003</v>
      </c>
      <c r="B89" s="145" t="s">
        <v>175</v>
      </c>
      <c r="C89" s="85" t="s">
        <v>2</v>
      </c>
      <c r="D89" s="86">
        <v>6</v>
      </c>
      <c r="E89" s="144">
        <v>1893</v>
      </c>
      <c r="F89" s="142">
        <f t="shared" si="9"/>
        <v>11358</v>
      </c>
      <c r="G89" s="144">
        <v>1881</v>
      </c>
      <c r="H89" s="144">
        <f t="shared" si="10"/>
        <v>11286</v>
      </c>
      <c r="I89" s="143" t="str">
        <f t="shared" si="11"/>
        <v>OK</v>
      </c>
      <c r="J89" s="144">
        <v>1883</v>
      </c>
      <c r="K89" s="144">
        <f t="shared" si="12"/>
        <v>11298</v>
      </c>
      <c r="L89" s="143" t="str">
        <f t="shared" si="13"/>
        <v>OK</v>
      </c>
    </row>
    <row r="90" spans="1:12" ht="15" x14ac:dyDescent="0.25">
      <c r="A90" s="85">
        <v>4.37</v>
      </c>
      <c r="B90" s="145" t="s">
        <v>176</v>
      </c>
      <c r="C90" s="85" t="s">
        <v>2</v>
      </c>
      <c r="D90" s="86">
        <v>3</v>
      </c>
      <c r="E90" s="144">
        <v>88810</v>
      </c>
      <c r="F90" s="142">
        <f t="shared" si="9"/>
        <v>266430</v>
      </c>
      <c r="G90" s="144">
        <v>88233</v>
      </c>
      <c r="H90" s="144">
        <f t="shared" si="10"/>
        <v>264699</v>
      </c>
      <c r="I90" s="143" t="str">
        <f t="shared" si="11"/>
        <v>OK</v>
      </c>
      <c r="J90" s="144">
        <v>88322</v>
      </c>
      <c r="K90" s="144">
        <f t="shared" si="12"/>
        <v>264966</v>
      </c>
      <c r="L90" s="143" t="str">
        <f t="shared" si="13"/>
        <v>OK</v>
      </c>
    </row>
    <row r="91" spans="1:12" ht="15" x14ac:dyDescent="0.25">
      <c r="A91" s="85">
        <v>4.38</v>
      </c>
      <c r="B91" s="145" t="s">
        <v>177</v>
      </c>
      <c r="C91" s="85" t="s">
        <v>2</v>
      </c>
      <c r="D91" s="86">
        <v>4</v>
      </c>
      <c r="E91" s="144">
        <v>38805</v>
      </c>
      <c r="F91" s="142">
        <f t="shared" si="9"/>
        <v>155220</v>
      </c>
      <c r="G91" s="144">
        <v>38553</v>
      </c>
      <c r="H91" s="144">
        <f t="shared" si="10"/>
        <v>154212</v>
      </c>
      <c r="I91" s="143" t="str">
        <f t="shared" si="11"/>
        <v>OK</v>
      </c>
      <c r="J91" s="144">
        <v>38592</v>
      </c>
      <c r="K91" s="144">
        <f t="shared" si="12"/>
        <v>154368</v>
      </c>
      <c r="L91" s="143" t="str">
        <f t="shared" si="13"/>
        <v>OK</v>
      </c>
    </row>
    <row r="92" spans="1:12" ht="15" x14ac:dyDescent="0.25">
      <c r="A92" s="85">
        <v>4.3899999999999997</v>
      </c>
      <c r="B92" s="145" t="s">
        <v>178</v>
      </c>
      <c r="C92" s="85" t="s">
        <v>2</v>
      </c>
      <c r="D92" s="86">
        <v>13</v>
      </c>
      <c r="E92" s="144">
        <v>32863</v>
      </c>
      <c r="F92" s="142">
        <f t="shared" si="9"/>
        <v>427219</v>
      </c>
      <c r="G92" s="144">
        <v>32649</v>
      </c>
      <c r="H92" s="144">
        <f t="shared" si="10"/>
        <v>424437</v>
      </c>
      <c r="I92" s="143" t="str">
        <f t="shared" si="11"/>
        <v>OK</v>
      </c>
      <c r="J92" s="144">
        <v>32682</v>
      </c>
      <c r="K92" s="144">
        <f t="shared" si="12"/>
        <v>424866</v>
      </c>
      <c r="L92" s="143" t="str">
        <f t="shared" si="13"/>
        <v>OK</v>
      </c>
    </row>
    <row r="93" spans="1:12" ht="15" x14ac:dyDescent="0.25">
      <c r="A93" s="85">
        <v>4.4000000000000004</v>
      </c>
      <c r="B93" s="145" t="s">
        <v>179</v>
      </c>
      <c r="C93" s="85" t="s">
        <v>2</v>
      </c>
      <c r="D93" s="86">
        <v>3</v>
      </c>
      <c r="E93" s="144">
        <v>23417</v>
      </c>
      <c r="F93" s="142">
        <f t="shared" si="9"/>
        <v>70251</v>
      </c>
      <c r="G93" s="144">
        <v>23265</v>
      </c>
      <c r="H93" s="144">
        <f t="shared" si="10"/>
        <v>69795</v>
      </c>
      <c r="I93" s="143" t="str">
        <f t="shared" si="11"/>
        <v>OK</v>
      </c>
      <c r="J93" s="144">
        <v>23288</v>
      </c>
      <c r="K93" s="144">
        <f t="shared" si="12"/>
        <v>69864</v>
      </c>
      <c r="L93" s="143" t="str">
        <f t="shared" si="13"/>
        <v>OK</v>
      </c>
    </row>
    <row r="94" spans="1:12" ht="15" x14ac:dyDescent="0.25">
      <c r="A94" s="85">
        <v>4.41</v>
      </c>
      <c r="B94" s="145" t="s">
        <v>180</v>
      </c>
      <c r="C94" s="85" t="s">
        <v>2</v>
      </c>
      <c r="D94" s="86">
        <v>2</v>
      </c>
      <c r="E94" s="144">
        <v>4973</v>
      </c>
      <c r="F94" s="142">
        <f t="shared" si="9"/>
        <v>9946</v>
      </c>
      <c r="G94" s="144">
        <v>4941</v>
      </c>
      <c r="H94" s="144">
        <f t="shared" si="10"/>
        <v>9882</v>
      </c>
      <c r="I94" s="143" t="str">
        <f t="shared" si="11"/>
        <v>OK</v>
      </c>
      <c r="J94" s="144">
        <v>4946</v>
      </c>
      <c r="K94" s="144">
        <f t="shared" si="12"/>
        <v>9892</v>
      </c>
      <c r="L94" s="143" t="str">
        <f t="shared" si="13"/>
        <v>OK</v>
      </c>
    </row>
    <row r="95" spans="1:12" ht="15" x14ac:dyDescent="0.25">
      <c r="A95" s="85">
        <v>4.42</v>
      </c>
      <c r="B95" s="145" t="s">
        <v>181</v>
      </c>
      <c r="C95" s="85" t="s">
        <v>2</v>
      </c>
      <c r="D95" s="86">
        <v>209</v>
      </c>
      <c r="E95" s="144">
        <v>2864</v>
      </c>
      <c r="F95" s="142">
        <f t="shared" si="9"/>
        <v>598576</v>
      </c>
      <c r="G95" s="144">
        <v>2845</v>
      </c>
      <c r="H95" s="144">
        <f t="shared" si="10"/>
        <v>594605</v>
      </c>
      <c r="I95" s="143" t="str">
        <f t="shared" si="11"/>
        <v>OK</v>
      </c>
      <c r="J95" s="144">
        <v>2848</v>
      </c>
      <c r="K95" s="144">
        <f t="shared" si="12"/>
        <v>595232</v>
      </c>
      <c r="L95" s="143" t="str">
        <f t="shared" si="13"/>
        <v>OK</v>
      </c>
    </row>
    <row r="96" spans="1:12" ht="15" x14ac:dyDescent="0.25">
      <c r="A96" s="85">
        <v>4.43</v>
      </c>
      <c r="B96" s="145" t="s">
        <v>182</v>
      </c>
      <c r="C96" s="85" t="s">
        <v>2</v>
      </c>
      <c r="D96" s="86">
        <v>21</v>
      </c>
      <c r="E96" s="144">
        <v>1695</v>
      </c>
      <c r="F96" s="142">
        <f t="shared" si="9"/>
        <v>35595</v>
      </c>
      <c r="G96" s="144">
        <v>1684</v>
      </c>
      <c r="H96" s="144">
        <f t="shared" si="10"/>
        <v>35364</v>
      </c>
      <c r="I96" s="143" t="str">
        <f t="shared" si="11"/>
        <v>OK</v>
      </c>
      <c r="J96" s="144">
        <v>1686</v>
      </c>
      <c r="K96" s="144">
        <f t="shared" si="12"/>
        <v>35406</v>
      </c>
      <c r="L96" s="143" t="str">
        <f t="shared" si="13"/>
        <v>OK</v>
      </c>
    </row>
    <row r="97" spans="1:12" ht="25.5" x14ac:dyDescent="0.25">
      <c r="A97" s="85">
        <v>4.4400000000000004</v>
      </c>
      <c r="B97" s="145" t="s">
        <v>183</v>
      </c>
      <c r="C97" s="85" t="s">
        <v>2</v>
      </c>
      <c r="D97" s="86">
        <v>313</v>
      </c>
      <c r="E97" s="144">
        <v>47341</v>
      </c>
      <c r="F97" s="142">
        <f t="shared" si="9"/>
        <v>14817733</v>
      </c>
      <c r="G97" s="144">
        <v>47033</v>
      </c>
      <c r="H97" s="144">
        <f t="shared" si="10"/>
        <v>14721329</v>
      </c>
      <c r="I97" s="143" t="str">
        <f t="shared" si="11"/>
        <v>OK</v>
      </c>
      <c r="J97" s="144">
        <v>47081</v>
      </c>
      <c r="K97" s="144">
        <f t="shared" si="12"/>
        <v>14736353</v>
      </c>
      <c r="L97" s="143" t="str">
        <f t="shared" si="13"/>
        <v>OK</v>
      </c>
    </row>
    <row r="98" spans="1:12" ht="15" x14ac:dyDescent="0.25">
      <c r="A98" s="85">
        <v>4.45</v>
      </c>
      <c r="B98" s="145" t="s">
        <v>184</v>
      </c>
      <c r="C98" s="85" t="s">
        <v>2</v>
      </c>
      <c r="D98" s="86">
        <v>2</v>
      </c>
      <c r="E98" s="144">
        <v>833937</v>
      </c>
      <c r="F98" s="142">
        <f t="shared" si="9"/>
        <v>1667874</v>
      </c>
      <c r="G98" s="144">
        <v>828516</v>
      </c>
      <c r="H98" s="144">
        <f t="shared" si="10"/>
        <v>1657032</v>
      </c>
      <c r="I98" s="143" t="str">
        <f t="shared" si="11"/>
        <v>OK</v>
      </c>
      <c r="J98" s="144">
        <v>829350</v>
      </c>
      <c r="K98" s="144">
        <f t="shared" si="12"/>
        <v>1658700</v>
      </c>
      <c r="L98" s="143" t="str">
        <f t="shared" si="13"/>
        <v>OK</v>
      </c>
    </row>
    <row r="99" spans="1:12" ht="15" x14ac:dyDescent="0.25">
      <c r="A99" s="85">
        <v>4.46</v>
      </c>
      <c r="B99" s="145" t="s">
        <v>185</v>
      </c>
      <c r="C99" s="85" t="s">
        <v>2</v>
      </c>
      <c r="D99" s="86">
        <v>104</v>
      </c>
      <c r="E99" s="144">
        <v>37551</v>
      </c>
      <c r="F99" s="142">
        <f t="shared" si="9"/>
        <v>3905304</v>
      </c>
      <c r="G99" s="144">
        <v>37307</v>
      </c>
      <c r="H99" s="144">
        <f t="shared" si="10"/>
        <v>3879928</v>
      </c>
      <c r="I99" s="143" t="str">
        <f t="shared" si="11"/>
        <v>OK</v>
      </c>
      <c r="J99" s="144">
        <v>37344</v>
      </c>
      <c r="K99" s="144">
        <f t="shared" si="12"/>
        <v>3883776</v>
      </c>
      <c r="L99" s="143" t="str">
        <f t="shared" si="13"/>
        <v>OK</v>
      </c>
    </row>
    <row r="100" spans="1:12" ht="15" x14ac:dyDescent="0.25">
      <c r="A100" s="85">
        <v>4.47</v>
      </c>
      <c r="B100" s="145" t="s">
        <v>186</v>
      </c>
      <c r="C100" s="85" t="s">
        <v>2</v>
      </c>
      <c r="D100" s="86">
        <v>6</v>
      </c>
      <c r="E100" s="144">
        <v>65019</v>
      </c>
      <c r="F100" s="142">
        <f t="shared" si="9"/>
        <v>390114</v>
      </c>
      <c r="G100" s="144">
        <v>64596</v>
      </c>
      <c r="H100" s="144">
        <f t="shared" si="10"/>
        <v>387576</v>
      </c>
      <c r="I100" s="143" t="str">
        <f t="shared" si="11"/>
        <v>OK</v>
      </c>
      <c r="J100" s="144">
        <v>64661</v>
      </c>
      <c r="K100" s="144">
        <f t="shared" si="12"/>
        <v>387966</v>
      </c>
      <c r="L100" s="143" t="str">
        <f t="shared" si="13"/>
        <v>OK</v>
      </c>
    </row>
    <row r="101" spans="1:12" ht="15" x14ac:dyDescent="0.25">
      <c r="A101" s="85">
        <v>4.4800000000000004</v>
      </c>
      <c r="B101" s="145" t="s">
        <v>187</v>
      </c>
      <c r="C101" s="85" t="s">
        <v>2</v>
      </c>
      <c r="D101" s="86">
        <v>2</v>
      </c>
      <c r="E101" s="144">
        <v>110343</v>
      </c>
      <c r="F101" s="142">
        <f t="shared" si="9"/>
        <v>220686</v>
      </c>
      <c r="G101" s="144">
        <v>109626</v>
      </c>
      <c r="H101" s="144">
        <f t="shared" si="10"/>
        <v>219252</v>
      </c>
      <c r="I101" s="143" t="str">
        <f t="shared" si="11"/>
        <v>OK</v>
      </c>
      <c r="J101" s="144">
        <v>109736</v>
      </c>
      <c r="K101" s="144">
        <f t="shared" si="12"/>
        <v>219472</v>
      </c>
      <c r="L101" s="143" t="str">
        <f t="shared" si="13"/>
        <v>OK</v>
      </c>
    </row>
    <row r="102" spans="1:12" ht="25.5" x14ac:dyDescent="0.25">
      <c r="A102" s="85">
        <v>4.49</v>
      </c>
      <c r="B102" s="145" t="s">
        <v>188</v>
      </c>
      <c r="C102" s="85" t="s">
        <v>2</v>
      </c>
      <c r="D102" s="86">
        <v>1</v>
      </c>
      <c r="E102" s="144">
        <v>370918</v>
      </c>
      <c r="F102" s="142">
        <f t="shared" si="9"/>
        <v>370918</v>
      </c>
      <c r="G102" s="144">
        <v>368507</v>
      </c>
      <c r="H102" s="144">
        <f t="shared" si="10"/>
        <v>368507</v>
      </c>
      <c r="I102" s="143" t="str">
        <f t="shared" si="11"/>
        <v>OK</v>
      </c>
      <c r="J102" s="144">
        <v>368878</v>
      </c>
      <c r="K102" s="144">
        <f t="shared" si="12"/>
        <v>368878</v>
      </c>
      <c r="L102" s="143" t="str">
        <f t="shared" si="13"/>
        <v>OK</v>
      </c>
    </row>
    <row r="103" spans="1:12" ht="25.5" x14ac:dyDescent="0.25">
      <c r="A103" s="85">
        <v>4.5</v>
      </c>
      <c r="B103" s="145" t="s">
        <v>189</v>
      </c>
      <c r="C103" s="85" t="s">
        <v>2</v>
      </c>
      <c r="D103" s="86">
        <v>1</v>
      </c>
      <c r="E103" s="144">
        <v>2247427</v>
      </c>
      <c r="F103" s="142">
        <f t="shared" si="9"/>
        <v>2247427</v>
      </c>
      <c r="G103" s="144">
        <v>2232819</v>
      </c>
      <c r="H103" s="144">
        <f t="shared" si="10"/>
        <v>2232819</v>
      </c>
      <c r="I103" s="143" t="str">
        <f t="shared" si="11"/>
        <v>OK</v>
      </c>
      <c r="J103" s="144">
        <v>2235066</v>
      </c>
      <c r="K103" s="144">
        <f t="shared" si="12"/>
        <v>2235066</v>
      </c>
      <c r="L103" s="143" t="str">
        <f t="shared" si="13"/>
        <v>OK</v>
      </c>
    </row>
    <row r="104" spans="1:12" ht="15" x14ac:dyDescent="0.25">
      <c r="A104" s="85">
        <v>4.51</v>
      </c>
      <c r="B104" s="145" t="s">
        <v>190</v>
      </c>
      <c r="C104" s="85" t="s">
        <v>2</v>
      </c>
      <c r="D104" s="86">
        <v>2</v>
      </c>
      <c r="E104" s="144">
        <v>989580</v>
      </c>
      <c r="F104" s="142">
        <f t="shared" si="9"/>
        <v>1979160</v>
      </c>
      <c r="G104" s="144">
        <v>983148</v>
      </c>
      <c r="H104" s="144">
        <f t="shared" si="10"/>
        <v>1966296</v>
      </c>
      <c r="I104" s="143" t="str">
        <f t="shared" si="11"/>
        <v>OK</v>
      </c>
      <c r="J104" s="144">
        <v>984137</v>
      </c>
      <c r="K104" s="144">
        <f t="shared" si="12"/>
        <v>1968274</v>
      </c>
      <c r="L104" s="143" t="str">
        <f t="shared" si="13"/>
        <v>OK</v>
      </c>
    </row>
    <row r="105" spans="1:12" ht="15" x14ac:dyDescent="0.25">
      <c r="A105" s="85">
        <v>4.5199999999999996</v>
      </c>
      <c r="B105" s="145" t="s">
        <v>191</v>
      </c>
      <c r="C105" s="85" t="s">
        <v>2</v>
      </c>
      <c r="D105" s="86">
        <v>1</v>
      </c>
      <c r="E105" s="144">
        <v>747103</v>
      </c>
      <c r="F105" s="142">
        <f t="shared" si="9"/>
        <v>747103</v>
      </c>
      <c r="G105" s="144">
        <v>742247</v>
      </c>
      <c r="H105" s="144">
        <f t="shared" si="10"/>
        <v>742247</v>
      </c>
      <c r="I105" s="143" t="str">
        <f t="shared" si="11"/>
        <v>OK</v>
      </c>
      <c r="J105" s="144">
        <v>742994</v>
      </c>
      <c r="K105" s="144">
        <f t="shared" si="12"/>
        <v>742994</v>
      </c>
      <c r="L105" s="143" t="str">
        <f t="shared" si="13"/>
        <v>OK</v>
      </c>
    </row>
    <row r="106" spans="1:12" ht="15" x14ac:dyDescent="0.25">
      <c r="A106" s="85">
        <v>4.53</v>
      </c>
      <c r="B106" s="145" t="s">
        <v>192</v>
      </c>
      <c r="C106" s="85" t="s">
        <v>2</v>
      </c>
      <c r="D106" s="86">
        <v>0</v>
      </c>
      <c r="E106" s="144">
        <v>698961</v>
      </c>
      <c r="F106" s="142">
        <f t="shared" si="9"/>
        <v>0</v>
      </c>
      <c r="G106" s="144">
        <v>694418</v>
      </c>
      <c r="H106" s="144">
        <f t="shared" si="10"/>
        <v>0</v>
      </c>
      <c r="I106" s="143" t="str">
        <f t="shared" si="11"/>
        <v>OK</v>
      </c>
      <c r="J106" s="144">
        <v>695117</v>
      </c>
      <c r="K106" s="144">
        <f t="shared" si="12"/>
        <v>0</v>
      </c>
      <c r="L106" s="143" t="str">
        <f t="shared" si="13"/>
        <v>OK</v>
      </c>
    </row>
    <row r="107" spans="1:12" ht="15" x14ac:dyDescent="0.25">
      <c r="A107" s="85">
        <v>4.54</v>
      </c>
      <c r="B107" s="145" t="s">
        <v>193</v>
      </c>
      <c r="C107" s="85" t="s">
        <v>2</v>
      </c>
      <c r="D107" s="86">
        <v>1</v>
      </c>
      <c r="E107" s="144">
        <v>5354306</v>
      </c>
      <c r="F107" s="142">
        <f t="shared" si="9"/>
        <v>5354306</v>
      </c>
      <c r="G107" s="144">
        <v>5319503</v>
      </c>
      <c r="H107" s="144">
        <f t="shared" si="10"/>
        <v>5319503</v>
      </c>
      <c r="I107" s="143" t="str">
        <f t="shared" si="11"/>
        <v>OK</v>
      </c>
      <c r="J107" s="144">
        <v>5324857</v>
      </c>
      <c r="K107" s="144">
        <f t="shared" si="12"/>
        <v>5324857</v>
      </c>
      <c r="L107" s="143" t="str">
        <f t="shared" si="13"/>
        <v>OK</v>
      </c>
    </row>
    <row r="108" spans="1:12" ht="15" x14ac:dyDescent="0.25">
      <c r="A108" s="85">
        <v>4.55</v>
      </c>
      <c r="B108" s="145" t="s">
        <v>194</v>
      </c>
      <c r="C108" s="85" t="s">
        <v>2</v>
      </c>
      <c r="D108" s="86">
        <v>1</v>
      </c>
      <c r="E108" s="144">
        <v>2696949</v>
      </c>
      <c r="F108" s="142">
        <f t="shared" si="9"/>
        <v>2696949</v>
      </c>
      <c r="G108" s="144">
        <v>2679419</v>
      </c>
      <c r="H108" s="144">
        <f t="shared" si="10"/>
        <v>2679419</v>
      </c>
      <c r="I108" s="143" t="str">
        <f t="shared" si="11"/>
        <v>OK</v>
      </c>
      <c r="J108" s="144">
        <v>2682116</v>
      </c>
      <c r="K108" s="144">
        <f t="shared" si="12"/>
        <v>2682116</v>
      </c>
      <c r="L108" s="143" t="str">
        <f t="shared" si="13"/>
        <v>OK</v>
      </c>
    </row>
    <row r="109" spans="1:12" ht="15" x14ac:dyDescent="0.25">
      <c r="A109" s="85">
        <v>4.5599999999999996</v>
      </c>
      <c r="B109" s="145" t="s">
        <v>195</v>
      </c>
      <c r="C109" s="85" t="s">
        <v>93</v>
      </c>
      <c r="D109" s="86">
        <v>6.95</v>
      </c>
      <c r="E109" s="144">
        <v>75832</v>
      </c>
      <c r="F109" s="142">
        <f t="shared" si="9"/>
        <v>527032</v>
      </c>
      <c r="G109" s="144">
        <v>75339</v>
      </c>
      <c r="H109" s="144">
        <f t="shared" si="10"/>
        <v>523606</v>
      </c>
      <c r="I109" s="143" t="str">
        <f t="shared" si="11"/>
        <v>OK</v>
      </c>
      <c r="J109" s="144">
        <v>75415</v>
      </c>
      <c r="K109" s="144">
        <f t="shared" si="12"/>
        <v>524134</v>
      </c>
      <c r="L109" s="143" t="str">
        <f t="shared" si="13"/>
        <v>OK</v>
      </c>
    </row>
    <row r="110" spans="1:12" ht="15" x14ac:dyDescent="0.25">
      <c r="A110" s="85">
        <v>4.57</v>
      </c>
      <c r="B110" s="145" t="s">
        <v>196</v>
      </c>
      <c r="C110" s="85" t="s">
        <v>93</v>
      </c>
      <c r="D110" s="86">
        <v>265.41000000000003</v>
      </c>
      <c r="E110" s="144">
        <v>63128</v>
      </c>
      <c r="F110" s="142">
        <f t="shared" si="9"/>
        <v>16754802</v>
      </c>
      <c r="G110" s="144">
        <v>62718</v>
      </c>
      <c r="H110" s="144">
        <f t="shared" si="10"/>
        <v>16645984</v>
      </c>
      <c r="I110" s="143" t="str">
        <f t="shared" si="11"/>
        <v>OK</v>
      </c>
      <c r="J110" s="144">
        <v>62781</v>
      </c>
      <c r="K110" s="144">
        <f t="shared" si="12"/>
        <v>16662705</v>
      </c>
      <c r="L110" s="143" t="str">
        <f t="shared" si="13"/>
        <v>OK</v>
      </c>
    </row>
    <row r="111" spans="1:12" ht="15" x14ac:dyDescent="0.25">
      <c r="A111" s="85">
        <v>4.58</v>
      </c>
      <c r="B111" s="145" t="s">
        <v>197</v>
      </c>
      <c r="C111" s="85" t="s">
        <v>93</v>
      </c>
      <c r="D111" s="86">
        <v>996.73</v>
      </c>
      <c r="E111" s="144">
        <v>42895</v>
      </c>
      <c r="F111" s="142">
        <f t="shared" si="9"/>
        <v>42754733</v>
      </c>
      <c r="G111" s="144">
        <v>42616</v>
      </c>
      <c r="H111" s="144">
        <f t="shared" si="10"/>
        <v>42476646</v>
      </c>
      <c r="I111" s="143" t="str">
        <f t="shared" si="11"/>
        <v>OK</v>
      </c>
      <c r="J111" s="144">
        <v>42659</v>
      </c>
      <c r="K111" s="144">
        <f t="shared" si="12"/>
        <v>42519505</v>
      </c>
      <c r="L111" s="143" t="str">
        <f t="shared" si="13"/>
        <v>OK</v>
      </c>
    </row>
    <row r="112" spans="1:12" ht="15" x14ac:dyDescent="0.25">
      <c r="A112" s="85">
        <v>4.59</v>
      </c>
      <c r="B112" s="145" t="s">
        <v>198</v>
      </c>
      <c r="C112" s="85" t="s">
        <v>93</v>
      </c>
      <c r="D112" s="86">
        <v>242.61</v>
      </c>
      <c r="E112" s="144">
        <v>30365</v>
      </c>
      <c r="F112" s="142">
        <f t="shared" si="9"/>
        <v>7366853</v>
      </c>
      <c r="G112" s="144">
        <v>30168</v>
      </c>
      <c r="H112" s="144">
        <f t="shared" si="10"/>
        <v>7319058</v>
      </c>
      <c r="I112" s="143" t="str">
        <f t="shared" si="11"/>
        <v>OK</v>
      </c>
      <c r="J112" s="144">
        <v>30198</v>
      </c>
      <c r="K112" s="144">
        <f t="shared" si="12"/>
        <v>7326337</v>
      </c>
      <c r="L112" s="143" t="str">
        <f t="shared" si="13"/>
        <v>OK</v>
      </c>
    </row>
    <row r="113" spans="1:12" ht="15" x14ac:dyDescent="0.25">
      <c r="A113" s="85">
        <v>4.5999999999999996</v>
      </c>
      <c r="B113" s="145" t="s">
        <v>199</v>
      </c>
      <c r="C113" s="85" t="s">
        <v>2</v>
      </c>
      <c r="D113" s="86">
        <v>70</v>
      </c>
      <c r="E113" s="144">
        <v>56992</v>
      </c>
      <c r="F113" s="142">
        <f t="shared" si="9"/>
        <v>3989440</v>
      </c>
      <c r="G113" s="144">
        <v>56622</v>
      </c>
      <c r="H113" s="144">
        <f t="shared" si="10"/>
        <v>3963540</v>
      </c>
      <c r="I113" s="143" t="str">
        <f t="shared" si="11"/>
        <v>OK</v>
      </c>
      <c r="J113" s="144">
        <v>56679</v>
      </c>
      <c r="K113" s="144">
        <f t="shared" si="12"/>
        <v>3967530</v>
      </c>
      <c r="L113" s="143" t="str">
        <f t="shared" si="13"/>
        <v>OK</v>
      </c>
    </row>
    <row r="114" spans="1:12" ht="15" x14ac:dyDescent="0.25">
      <c r="A114" s="85">
        <v>4.6100000000000003</v>
      </c>
      <c r="B114" s="145" t="s">
        <v>200</v>
      </c>
      <c r="C114" s="85" t="s">
        <v>2</v>
      </c>
      <c r="D114" s="86">
        <v>4</v>
      </c>
      <c r="E114" s="144">
        <v>83239</v>
      </c>
      <c r="F114" s="142">
        <f t="shared" si="9"/>
        <v>332956</v>
      </c>
      <c r="G114" s="144">
        <v>82698</v>
      </c>
      <c r="H114" s="144">
        <f t="shared" si="10"/>
        <v>330792</v>
      </c>
      <c r="I114" s="143" t="str">
        <f t="shared" si="11"/>
        <v>OK</v>
      </c>
      <c r="J114" s="144">
        <v>82781</v>
      </c>
      <c r="K114" s="144">
        <f t="shared" si="12"/>
        <v>331124</v>
      </c>
      <c r="L114" s="143" t="str">
        <f t="shared" si="13"/>
        <v>OK</v>
      </c>
    </row>
    <row r="115" spans="1:12" ht="15" x14ac:dyDescent="0.25">
      <c r="A115" s="85">
        <v>4.62</v>
      </c>
      <c r="B115" s="145" t="s">
        <v>201</v>
      </c>
      <c r="C115" s="85" t="s">
        <v>2</v>
      </c>
      <c r="D115" s="86">
        <v>128</v>
      </c>
      <c r="E115" s="144">
        <v>51935</v>
      </c>
      <c r="F115" s="142">
        <f t="shared" si="9"/>
        <v>6647680</v>
      </c>
      <c r="G115" s="144">
        <v>51597</v>
      </c>
      <c r="H115" s="144">
        <f t="shared" si="10"/>
        <v>6604416</v>
      </c>
      <c r="I115" s="143" t="str">
        <f t="shared" si="11"/>
        <v>OK</v>
      </c>
      <c r="J115" s="144">
        <v>51649</v>
      </c>
      <c r="K115" s="144">
        <f t="shared" si="12"/>
        <v>6611072</v>
      </c>
      <c r="L115" s="143" t="str">
        <f t="shared" si="13"/>
        <v>OK</v>
      </c>
    </row>
    <row r="116" spans="1:12" ht="15" x14ac:dyDescent="0.25">
      <c r="A116" s="85">
        <v>4.63</v>
      </c>
      <c r="B116" s="145" t="s">
        <v>202</v>
      </c>
      <c r="C116" s="85" t="s">
        <v>2</v>
      </c>
      <c r="D116" s="86">
        <v>257</v>
      </c>
      <c r="E116" s="144">
        <v>37855</v>
      </c>
      <c r="F116" s="142">
        <f t="shared" si="9"/>
        <v>9728735</v>
      </c>
      <c r="G116" s="144">
        <v>37609</v>
      </c>
      <c r="H116" s="144">
        <f t="shared" si="10"/>
        <v>9665513</v>
      </c>
      <c r="I116" s="143" t="str">
        <f t="shared" si="11"/>
        <v>OK</v>
      </c>
      <c r="J116" s="144">
        <v>37647</v>
      </c>
      <c r="K116" s="144">
        <f t="shared" si="12"/>
        <v>9675279</v>
      </c>
      <c r="L116" s="143" t="str">
        <f t="shared" si="13"/>
        <v>OK</v>
      </c>
    </row>
    <row r="117" spans="1:12" ht="15" x14ac:dyDescent="0.25">
      <c r="A117" s="85">
        <v>4.6399999999999997</v>
      </c>
      <c r="B117" s="145" t="s">
        <v>203</v>
      </c>
      <c r="C117" s="85" t="s">
        <v>2</v>
      </c>
      <c r="D117" s="86">
        <v>64</v>
      </c>
      <c r="E117" s="144">
        <v>34856</v>
      </c>
      <c r="F117" s="142">
        <f t="shared" si="9"/>
        <v>2230784</v>
      </c>
      <c r="G117" s="144">
        <v>34629</v>
      </c>
      <c r="H117" s="144">
        <f t="shared" si="10"/>
        <v>2216256</v>
      </c>
      <c r="I117" s="143" t="str">
        <f t="shared" si="11"/>
        <v>OK</v>
      </c>
      <c r="J117" s="144">
        <v>34664</v>
      </c>
      <c r="K117" s="144">
        <f t="shared" si="12"/>
        <v>2218496</v>
      </c>
      <c r="L117" s="143" t="str">
        <f t="shared" si="13"/>
        <v>OK</v>
      </c>
    </row>
    <row r="118" spans="1:12" ht="15" x14ac:dyDescent="0.25">
      <c r="A118" s="85">
        <v>4.6500000000000004</v>
      </c>
      <c r="B118" s="145" t="s">
        <v>204</v>
      </c>
      <c r="C118" s="85" t="s">
        <v>2</v>
      </c>
      <c r="D118" s="86">
        <v>64</v>
      </c>
      <c r="E118" s="144">
        <v>21305</v>
      </c>
      <c r="F118" s="142">
        <f t="shared" si="9"/>
        <v>1363520</v>
      </c>
      <c r="G118" s="144">
        <v>21167</v>
      </c>
      <c r="H118" s="144">
        <f t="shared" si="10"/>
        <v>1354688</v>
      </c>
      <c r="I118" s="143" t="str">
        <f t="shared" si="11"/>
        <v>OK</v>
      </c>
      <c r="J118" s="144">
        <v>21188</v>
      </c>
      <c r="K118" s="144">
        <f t="shared" si="12"/>
        <v>1356032</v>
      </c>
      <c r="L118" s="143" t="str">
        <f t="shared" si="13"/>
        <v>OK</v>
      </c>
    </row>
    <row r="119" spans="1:12" ht="15" x14ac:dyDescent="0.25">
      <c r="A119" s="85">
        <v>4.66</v>
      </c>
      <c r="B119" s="145" t="s">
        <v>205</v>
      </c>
      <c r="C119" s="85" t="s">
        <v>2</v>
      </c>
      <c r="D119" s="86">
        <v>64</v>
      </c>
      <c r="E119" s="144">
        <v>18038</v>
      </c>
      <c r="F119" s="142">
        <f t="shared" si="9"/>
        <v>1154432</v>
      </c>
      <c r="G119" s="144">
        <v>17921</v>
      </c>
      <c r="H119" s="144">
        <f t="shared" si="10"/>
        <v>1146944</v>
      </c>
      <c r="I119" s="143" t="str">
        <f t="shared" si="11"/>
        <v>OK</v>
      </c>
      <c r="J119" s="144">
        <v>17939</v>
      </c>
      <c r="K119" s="144">
        <f t="shared" si="12"/>
        <v>1148096</v>
      </c>
      <c r="L119" s="143" t="str">
        <f t="shared" si="13"/>
        <v>OK</v>
      </c>
    </row>
    <row r="120" spans="1:12" ht="15" x14ac:dyDescent="0.25">
      <c r="A120" s="85">
        <v>4.67</v>
      </c>
      <c r="B120" s="145" t="s">
        <v>206</v>
      </c>
      <c r="C120" s="85" t="s">
        <v>2</v>
      </c>
      <c r="D120" s="86">
        <v>64</v>
      </c>
      <c r="E120" s="144">
        <v>34781</v>
      </c>
      <c r="F120" s="142">
        <f t="shared" si="9"/>
        <v>2225984</v>
      </c>
      <c r="G120" s="144">
        <v>34555</v>
      </c>
      <c r="H120" s="144">
        <f t="shared" si="10"/>
        <v>2211520</v>
      </c>
      <c r="I120" s="143" t="str">
        <f t="shared" si="11"/>
        <v>OK</v>
      </c>
      <c r="J120" s="144">
        <v>34590</v>
      </c>
      <c r="K120" s="144">
        <f t="shared" si="12"/>
        <v>2213760</v>
      </c>
      <c r="L120" s="143" t="str">
        <f t="shared" si="13"/>
        <v>OK</v>
      </c>
    </row>
    <row r="121" spans="1:12" ht="15" x14ac:dyDescent="0.25">
      <c r="A121" s="85">
        <v>4.68</v>
      </c>
      <c r="B121" s="145" t="s">
        <v>207</v>
      </c>
      <c r="C121" s="85" t="s">
        <v>2</v>
      </c>
      <c r="D121" s="86">
        <v>12</v>
      </c>
      <c r="E121" s="144">
        <v>41350</v>
      </c>
      <c r="F121" s="142">
        <f t="shared" si="9"/>
        <v>496200</v>
      </c>
      <c r="G121" s="144">
        <v>41081</v>
      </c>
      <c r="H121" s="144">
        <f t="shared" si="10"/>
        <v>492972</v>
      </c>
      <c r="I121" s="143" t="str">
        <f t="shared" si="11"/>
        <v>OK</v>
      </c>
      <c r="J121" s="144">
        <v>41123</v>
      </c>
      <c r="K121" s="144">
        <f t="shared" si="12"/>
        <v>493476</v>
      </c>
      <c r="L121" s="143" t="str">
        <f t="shared" si="13"/>
        <v>OK</v>
      </c>
    </row>
    <row r="122" spans="1:12" ht="15" x14ac:dyDescent="0.25">
      <c r="A122" s="85">
        <v>4.6900000000000004</v>
      </c>
      <c r="B122" s="145" t="s">
        <v>208</v>
      </c>
      <c r="C122" s="85" t="s">
        <v>2</v>
      </c>
      <c r="D122" s="86">
        <v>275</v>
      </c>
      <c r="E122" s="144">
        <v>18877</v>
      </c>
      <c r="F122" s="142">
        <f t="shared" si="9"/>
        <v>5191175</v>
      </c>
      <c r="G122" s="144">
        <v>18754</v>
      </c>
      <c r="H122" s="144">
        <f t="shared" si="10"/>
        <v>5157350</v>
      </c>
      <c r="I122" s="143" t="str">
        <f t="shared" si="11"/>
        <v>OK</v>
      </c>
      <c r="J122" s="144">
        <v>18773</v>
      </c>
      <c r="K122" s="144">
        <f t="shared" si="12"/>
        <v>5162575</v>
      </c>
      <c r="L122" s="143" t="str">
        <f t="shared" si="13"/>
        <v>OK</v>
      </c>
    </row>
    <row r="123" spans="1:12" ht="15" x14ac:dyDescent="0.25">
      <c r="A123" s="85">
        <v>4.7</v>
      </c>
      <c r="B123" s="145" t="s">
        <v>209</v>
      </c>
      <c r="C123" s="85" t="s">
        <v>2</v>
      </c>
      <c r="D123" s="86">
        <v>4</v>
      </c>
      <c r="E123" s="144">
        <v>34850</v>
      </c>
      <c r="F123" s="142">
        <f t="shared" si="9"/>
        <v>139400</v>
      </c>
      <c r="G123" s="144">
        <v>34623</v>
      </c>
      <c r="H123" s="144">
        <f t="shared" si="10"/>
        <v>138492</v>
      </c>
      <c r="I123" s="143" t="str">
        <f t="shared" si="11"/>
        <v>OK</v>
      </c>
      <c r="J123" s="144">
        <v>34658</v>
      </c>
      <c r="K123" s="144">
        <f t="shared" si="12"/>
        <v>138632</v>
      </c>
      <c r="L123" s="143" t="str">
        <f t="shared" si="13"/>
        <v>OK</v>
      </c>
    </row>
    <row r="124" spans="1:12" ht="25.5" x14ac:dyDescent="0.25">
      <c r="A124" s="85">
        <v>4.71</v>
      </c>
      <c r="B124" s="145" t="s">
        <v>210</v>
      </c>
      <c r="C124" s="85" t="s">
        <v>2</v>
      </c>
      <c r="D124" s="86">
        <v>51</v>
      </c>
      <c r="E124" s="144">
        <v>291703.09999999998</v>
      </c>
      <c r="F124" s="142">
        <f t="shared" si="9"/>
        <v>14876858</v>
      </c>
      <c r="G124" s="144">
        <v>289807</v>
      </c>
      <c r="H124" s="144">
        <f t="shared" si="10"/>
        <v>14780157</v>
      </c>
      <c r="I124" s="143" t="str">
        <f t="shared" si="11"/>
        <v>OK</v>
      </c>
      <c r="J124" s="144">
        <v>290099</v>
      </c>
      <c r="K124" s="144">
        <f t="shared" si="12"/>
        <v>14795049</v>
      </c>
      <c r="L124" s="143" t="str">
        <f t="shared" si="13"/>
        <v>OK</v>
      </c>
    </row>
    <row r="125" spans="1:12" ht="15" x14ac:dyDescent="0.25">
      <c r="A125" s="85">
        <v>4.72</v>
      </c>
      <c r="B125" s="145" t="s">
        <v>211</v>
      </c>
      <c r="C125" s="85" t="s">
        <v>2</v>
      </c>
      <c r="D125" s="86">
        <v>99</v>
      </c>
      <c r="E125" s="144">
        <v>108664</v>
      </c>
      <c r="F125" s="142">
        <f t="shared" si="9"/>
        <v>10757736</v>
      </c>
      <c r="G125" s="144">
        <v>107958</v>
      </c>
      <c r="H125" s="144">
        <f t="shared" si="10"/>
        <v>10687842</v>
      </c>
      <c r="I125" s="143" t="str">
        <f t="shared" si="11"/>
        <v>OK</v>
      </c>
      <c r="J125" s="144">
        <v>108066</v>
      </c>
      <c r="K125" s="144">
        <f t="shared" si="12"/>
        <v>10698534</v>
      </c>
      <c r="L125" s="143" t="str">
        <f t="shared" si="13"/>
        <v>OK</v>
      </c>
    </row>
    <row r="126" spans="1:12" ht="15" x14ac:dyDescent="0.25">
      <c r="A126" s="85">
        <v>4.7300000000000004</v>
      </c>
      <c r="B126" s="145" t="s">
        <v>212</v>
      </c>
      <c r="C126" s="85" t="s">
        <v>2</v>
      </c>
      <c r="D126" s="86">
        <v>313</v>
      </c>
      <c r="E126" s="144">
        <v>67460</v>
      </c>
      <c r="F126" s="142">
        <f t="shared" si="9"/>
        <v>21114980</v>
      </c>
      <c r="G126" s="144">
        <v>67022</v>
      </c>
      <c r="H126" s="144">
        <f t="shared" si="10"/>
        <v>20977886</v>
      </c>
      <c r="I126" s="143" t="str">
        <f t="shared" si="11"/>
        <v>OK</v>
      </c>
      <c r="J126" s="144">
        <v>67089</v>
      </c>
      <c r="K126" s="144">
        <f t="shared" si="12"/>
        <v>20998857</v>
      </c>
      <c r="L126" s="143" t="str">
        <f t="shared" si="13"/>
        <v>OK</v>
      </c>
    </row>
    <row r="127" spans="1:12" ht="25.5" x14ac:dyDescent="0.25">
      <c r="A127" s="85">
        <v>4.74</v>
      </c>
      <c r="B127" s="145" t="s">
        <v>213</v>
      </c>
      <c r="C127" s="85" t="s">
        <v>2</v>
      </c>
      <c r="D127" s="86">
        <v>10</v>
      </c>
      <c r="E127" s="144">
        <v>175288</v>
      </c>
      <c r="F127" s="142">
        <f t="shared" si="9"/>
        <v>1752880</v>
      </c>
      <c r="G127" s="144">
        <v>174149</v>
      </c>
      <c r="H127" s="144">
        <f t="shared" si="10"/>
        <v>1741490</v>
      </c>
      <c r="I127" s="143" t="str">
        <f t="shared" si="11"/>
        <v>OK</v>
      </c>
      <c r="J127" s="144">
        <v>174324</v>
      </c>
      <c r="K127" s="144">
        <f t="shared" si="12"/>
        <v>1743240</v>
      </c>
      <c r="L127" s="143" t="str">
        <f t="shared" si="13"/>
        <v>OK</v>
      </c>
    </row>
    <row r="128" spans="1:12" ht="38.25" x14ac:dyDescent="0.25">
      <c r="A128" s="85">
        <v>4.75</v>
      </c>
      <c r="B128" s="145" t="s">
        <v>214</v>
      </c>
      <c r="C128" s="85" t="s">
        <v>2</v>
      </c>
      <c r="D128" s="86">
        <v>1</v>
      </c>
      <c r="E128" s="144">
        <v>9696851.0999999996</v>
      </c>
      <c r="F128" s="142">
        <f t="shared" si="9"/>
        <v>9696851</v>
      </c>
      <c r="G128" s="144">
        <v>9633822</v>
      </c>
      <c r="H128" s="144">
        <f t="shared" si="10"/>
        <v>9633822</v>
      </c>
      <c r="I128" s="143" t="str">
        <f t="shared" si="11"/>
        <v>OK</v>
      </c>
      <c r="J128" s="144">
        <v>9643518</v>
      </c>
      <c r="K128" s="144">
        <f t="shared" si="12"/>
        <v>9643518</v>
      </c>
      <c r="L128" s="143" t="str">
        <f t="shared" si="13"/>
        <v>OK</v>
      </c>
    </row>
    <row r="129" spans="1:12" ht="15" x14ac:dyDescent="0.25">
      <c r="A129" s="85"/>
      <c r="B129" s="145"/>
      <c r="C129" s="85"/>
      <c r="D129" s="86"/>
      <c r="E129" s="144"/>
      <c r="F129" s="142">
        <f t="shared" si="9"/>
        <v>0</v>
      </c>
      <c r="G129" s="144"/>
      <c r="H129" s="144">
        <f t="shared" si="10"/>
        <v>0</v>
      </c>
      <c r="I129" s="143" t="str">
        <f t="shared" si="11"/>
        <v>OK</v>
      </c>
      <c r="J129" s="144"/>
      <c r="K129" s="144">
        <f t="shared" si="12"/>
        <v>0</v>
      </c>
      <c r="L129" s="143" t="str">
        <f t="shared" si="13"/>
        <v>OK</v>
      </c>
    </row>
    <row r="130" spans="1:12" ht="15" x14ac:dyDescent="0.25">
      <c r="A130" s="85"/>
      <c r="B130" s="144" t="s">
        <v>215</v>
      </c>
      <c r="C130" s="85"/>
      <c r="D130" s="86"/>
      <c r="E130" s="144"/>
      <c r="F130" s="142">
        <f t="shared" si="9"/>
        <v>0</v>
      </c>
      <c r="G130" s="144"/>
      <c r="H130" s="144">
        <f t="shared" si="10"/>
        <v>0</v>
      </c>
      <c r="I130" s="143" t="str">
        <f t="shared" si="11"/>
        <v>OK</v>
      </c>
      <c r="J130" s="144"/>
      <c r="K130" s="144">
        <f t="shared" si="12"/>
        <v>0</v>
      </c>
      <c r="L130" s="143" t="str">
        <f t="shared" si="13"/>
        <v>OK</v>
      </c>
    </row>
    <row r="131" spans="1:12" ht="15" x14ac:dyDescent="0.25">
      <c r="A131" s="85"/>
      <c r="B131" s="145"/>
      <c r="C131" s="85"/>
      <c r="D131" s="86"/>
      <c r="E131" s="144"/>
      <c r="F131" s="142">
        <f t="shared" si="9"/>
        <v>0</v>
      </c>
      <c r="G131" s="144"/>
      <c r="H131" s="144">
        <f t="shared" si="10"/>
        <v>0</v>
      </c>
      <c r="I131" s="143" t="str">
        <f t="shared" si="11"/>
        <v>OK</v>
      </c>
      <c r="J131" s="144"/>
      <c r="K131" s="144">
        <f t="shared" si="12"/>
        <v>0</v>
      </c>
      <c r="L131" s="143" t="str">
        <f t="shared" si="13"/>
        <v>OK</v>
      </c>
    </row>
    <row r="132" spans="1:12" ht="15" x14ac:dyDescent="0.25">
      <c r="A132" s="85">
        <v>5</v>
      </c>
      <c r="B132" s="145" t="s">
        <v>216</v>
      </c>
      <c r="C132" s="85"/>
      <c r="D132" s="86"/>
      <c r="E132" s="144"/>
      <c r="F132" s="142">
        <f t="shared" si="9"/>
        <v>0</v>
      </c>
      <c r="G132" s="144"/>
      <c r="H132" s="144">
        <f t="shared" si="10"/>
        <v>0</v>
      </c>
      <c r="I132" s="143" t="str">
        <f t="shared" si="11"/>
        <v>OK</v>
      </c>
      <c r="J132" s="144"/>
      <c r="K132" s="144">
        <f t="shared" si="12"/>
        <v>0</v>
      </c>
      <c r="L132" s="143" t="str">
        <f t="shared" si="13"/>
        <v>OK</v>
      </c>
    </row>
    <row r="133" spans="1:12" ht="15" x14ac:dyDescent="0.25">
      <c r="A133" s="85">
        <v>5.0999999999999996</v>
      </c>
      <c r="B133" s="145" t="s">
        <v>217</v>
      </c>
      <c r="C133" s="85" t="s">
        <v>93</v>
      </c>
      <c r="D133" s="86">
        <v>131.21</v>
      </c>
      <c r="E133" s="144">
        <v>56009</v>
      </c>
      <c r="F133" s="142">
        <f t="shared" si="9"/>
        <v>7348941</v>
      </c>
      <c r="G133" s="144">
        <v>55645</v>
      </c>
      <c r="H133" s="144">
        <f t="shared" si="10"/>
        <v>7301180</v>
      </c>
      <c r="I133" s="143" t="str">
        <f t="shared" si="11"/>
        <v>OK</v>
      </c>
      <c r="J133" s="144">
        <v>55701</v>
      </c>
      <c r="K133" s="144">
        <f t="shared" si="12"/>
        <v>7308528</v>
      </c>
      <c r="L133" s="143" t="str">
        <f t="shared" si="13"/>
        <v>OK</v>
      </c>
    </row>
    <row r="134" spans="1:12" ht="15" x14ac:dyDescent="0.25">
      <c r="A134" s="85">
        <v>5.2</v>
      </c>
      <c r="B134" s="145" t="s">
        <v>218</v>
      </c>
      <c r="C134" s="85" t="s">
        <v>93</v>
      </c>
      <c r="D134" s="86">
        <v>34.6</v>
      </c>
      <c r="E134" s="144">
        <v>47316</v>
      </c>
      <c r="F134" s="142">
        <f t="shared" si="9"/>
        <v>1637134</v>
      </c>
      <c r="G134" s="144">
        <v>47008</v>
      </c>
      <c r="H134" s="144">
        <f t="shared" si="10"/>
        <v>1626477</v>
      </c>
      <c r="I134" s="143" t="str">
        <f t="shared" si="11"/>
        <v>OK</v>
      </c>
      <c r="J134" s="144">
        <v>47056</v>
      </c>
      <c r="K134" s="144">
        <f t="shared" si="12"/>
        <v>1628138</v>
      </c>
      <c r="L134" s="143" t="str">
        <f t="shared" si="13"/>
        <v>OK</v>
      </c>
    </row>
    <row r="135" spans="1:12" ht="15" x14ac:dyDescent="0.25">
      <c r="A135" s="85">
        <v>5.3</v>
      </c>
      <c r="B135" s="145" t="s">
        <v>219</v>
      </c>
      <c r="C135" s="85" t="s">
        <v>93</v>
      </c>
      <c r="D135" s="86">
        <v>40.549999999999997</v>
      </c>
      <c r="E135" s="144">
        <v>42895</v>
      </c>
      <c r="F135" s="142">
        <f t="shared" si="9"/>
        <v>1739392</v>
      </c>
      <c r="G135" s="144">
        <v>42616</v>
      </c>
      <c r="H135" s="144">
        <f t="shared" si="10"/>
        <v>1728079</v>
      </c>
      <c r="I135" s="143" t="str">
        <f t="shared" si="11"/>
        <v>OK</v>
      </c>
      <c r="J135" s="144">
        <v>42659</v>
      </c>
      <c r="K135" s="144">
        <f t="shared" si="12"/>
        <v>1729822</v>
      </c>
      <c r="L135" s="143" t="str">
        <f t="shared" si="13"/>
        <v>OK</v>
      </c>
    </row>
    <row r="136" spans="1:12" ht="15" x14ac:dyDescent="0.25">
      <c r="A136" s="85">
        <v>5.4</v>
      </c>
      <c r="B136" s="145" t="s">
        <v>220</v>
      </c>
      <c r="C136" s="85" t="s">
        <v>93</v>
      </c>
      <c r="D136" s="86">
        <v>118.65</v>
      </c>
      <c r="E136" s="144">
        <v>34628</v>
      </c>
      <c r="F136" s="142">
        <f t="shared" si="9"/>
        <v>4108612</v>
      </c>
      <c r="G136" s="144">
        <v>34403</v>
      </c>
      <c r="H136" s="144">
        <f t="shared" si="10"/>
        <v>4081916</v>
      </c>
      <c r="I136" s="143" t="str">
        <f t="shared" si="11"/>
        <v>OK</v>
      </c>
      <c r="J136" s="144">
        <v>34438</v>
      </c>
      <c r="K136" s="144">
        <f t="shared" si="12"/>
        <v>4086069</v>
      </c>
      <c r="L136" s="143" t="str">
        <f t="shared" si="13"/>
        <v>OK</v>
      </c>
    </row>
    <row r="137" spans="1:12" ht="15" x14ac:dyDescent="0.25">
      <c r="A137" s="85">
        <v>5.5</v>
      </c>
      <c r="B137" s="145" t="s">
        <v>221</v>
      </c>
      <c r="C137" s="85" t="s">
        <v>93</v>
      </c>
      <c r="D137" s="86">
        <v>40.5</v>
      </c>
      <c r="E137" s="144">
        <v>29059</v>
      </c>
      <c r="F137" s="142">
        <f t="shared" si="9"/>
        <v>1176890</v>
      </c>
      <c r="G137" s="144">
        <v>28870</v>
      </c>
      <c r="H137" s="144">
        <f t="shared" si="10"/>
        <v>1169235</v>
      </c>
      <c r="I137" s="143" t="str">
        <f t="shared" si="11"/>
        <v>OK</v>
      </c>
      <c r="J137" s="144">
        <v>28899</v>
      </c>
      <c r="K137" s="144">
        <f t="shared" si="12"/>
        <v>1170410</v>
      </c>
      <c r="L137" s="143" t="str">
        <f t="shared" si="13"/>
        <v>OK</v>
      </c>
    </row>
    <row r="138" spans="1:12" ht="15" x14ac:dyDescent="0.25">
      <c r="A138" s="85">
        <v>5.6</v>
      </c>
      <c r="B138" s="145" t="s">
        <v>222</v>
      </c>
      <c r="C138" s="85" t="s">
        <v>2</v>
      </c>
      <c r="D138" s="86">
        <v>81</v>
      </c>
      <c r="E138" s="144">
        <v>25099</v>
      </c>
      <c r="F138" s="142">
        <f t="shared" ref="F138:F201" si="14">ROUND($D138*E138,0)</f>
        <v>2033019</v>
      </c>
      <c r="G138" s="144">
        <v>24936</v>
      </c>
      <c r="H138" s="144">
        <f t="shared" si="10"/>
        <v>2019816</v>
      </c>
      <c r="I138" s="143" t="str">
        <f t="shared" si="11"/>
        <v>OK</v>
      </c>
      <c r="J138" s="144">
        <v>24961</v>
      </c>
      <c r="K138" s="144">
        <f t="shared" si="12"/>
        <v>2021841</v>
      </c>
      <c r="L138" s="143" t="str">
        <f t="shared" si="13"/>
        <v>OK</v>
      </c>
    </row>
    <row r="139" spans="1:12" ht="15" x14ac:dyDescent="0.25">
      <c r="A139" s="85">
        <v>5.7</v>
      </c>
      <c r="B139" s="145" t="s">
        <v>223</v>
      </c>
      <c r="C139" s="85" t="s">
        <v>2</v>
      </c>
      <c r="D139" s="86">
        <v>9</v>
      </c>
      <c r="E139" s="144">
        <v>74705</v>
      </c>
      <c r="F139" s="142">
        <f t="shared" si="14"/>
        <v>672345</v>
      </c>
      <c r="G139" s="144">
        <v>74219</v>
      </c>
      <c r="H139" s="144">
        <f t="shared" ref="H139:H202" si="15">ROUND($D139*G139,0)</f>
        <v>667971</v>
      </c>
      <c r="I139" s="143" t="str">
        <f t="shared" ref="I139:I202" si="16">+IF(G139&lt;=$E139,"OK","NO OK")</f>
        <v>OK</v>
      </c>
      <c r="J139" s="144">
        <v>74294</v>
      </c>
      <c r="K139" s="144">
        <f t="shared" ref="K139:K202" si="17">ROUND($D139*J139,0)</f>
        <v>668646</v>
      </c>
      <c r="L139" s="143" t="str">
        <f t="shared" ref="L139:L202" si="18">+IF(J139&lt;=$E139,"OK","NO OK")</f>
        <v>OK</v>
      </c>
    </row>
    <row r="140" spans="1:12" ht="15" x14ac:dyDescent="0.25">
      <c r="A140" s="85">
        <v>5.8</v>
      </c>
      <c r="B140" s="145" t="s">
        <v>224</v>
      </c>
      <c r="C140" s="85" t="s">
        <v>2</v>
      </c>
      <c r="D140" s="86">
        <v>4</v>
      </c>
      <c r="E140" s="144">
        <v>49318</v>
      </c>
      <c r="F140" s="142">
        <f t="shared" si="14"/>
        <v>197272</v>
      </c>
      <c r="G140" s="144">
        <v>48997</v>
      </c>
      <c r="H140" s="144">
        <f t="shared" si="15"/>
        <v>195988</v>
      </c>
      <c r="I140" s="143" t="str">
        <f t="shared" si="16"/>
        <v>OK</v>
      </c>
      <c r="J140" s="144">
        <v>49047</v>
      </c>
      <c r="K140" s="144">
        <f t="shared" si="17"/>
        <v>196188</v>
      </c>
      <c r="L140" s="143" t="str">
        <f t="shared" si="18"/>
        <v>OK</v>
      </c>
    </row>
    <row r="141" spans="1:12" ht="15" x14ac:dyDescent="0.25">
      <c r="A141" s="85">
        <v>5.9</v>
      </c>
      <c r="B141" s="145" t="s">
        <v>225</v>
      </c>
      <c r="C141" s="85" t="s">
        <v>2</v>
      </c>
      <c r="D141" s="86">
        <v>3</v>
      </c>
      <c r="E141" s="144">
        <v>30767</v>
      </c>
      <c r="F141" s="142">
        <f t="shared" si="14"/>
        <v>92301</v>
      </c>
      <c r="G141" s="144">
        <v>30567</v>
      </c>
      <c r="H141" s="144">
        <f t="shared" si="15"/>
        <v>91701</v>
      </c>
      <c r="I141" s="143" t="str">
        <f t="shared" si="16"/>
        <v>OK</v>
      </c>
      <c r="J141" s="144">
        <v>30598</v>
      </c>
      <c r="K141" s="144">
        <f t="shared" si="17"/>
        <v>91794</v>
      </c>
      <c r="L141" s="143" t="str">
        <f t="shared" si="18"/>
        <v>OK</v>
      </c>
    </row>
    <row r="142" spans="1:12" ht="15" x14ac:dyDescent="0.25">
      <c r="A142" s="85">
        <v>5.0999999999999996</v>
      </c>
      <c r="B142" s="145" t="s">
        <v>226</v>
      </c>
      <c r="C142" s="85" t="s">
        <v>2</v>
      </c>
      <c r="D142" s="86">
        <v>12</v>
      </c>
      <c r="E142" s="144">
        <v>89616.8</v>
      </c>
      <c r="F142" s="142">
        <f t="shared" si="14"/>
        <v>1075402</v>
      </c>
      <c r="G142" s="144">
        <v>89034</v>
      </c>
      <c r="H142" s="144">
        <f t="shared" si="15"/>
        <v>1068408</v>
      </c>
      <c r="I142" s="143" t="str">
        <f t="shared" si="16"/>
        <v>OK</v>
      </c>
      <c r="J142" s="144">
        <v>89124</v>
      </c>
      <c r="K142" s="144">
        <f t="shared" si="17"/>
        <v>1069488</v>
      </c>
      <c r="L142" s="143" t="str">
        <f t="shared" si="18"/>
        <v>OK</v>
      </c>
    </row>
    <row r="143" spans="1:12" ht="15" x14ac:dyDescent="0.25">
      <c r="A143" s="85">
        <v>5.1100000000000003</v>
      </c>
      <c r="B143" s="145" t="s">
        <v>227</v>
      </c>
      <c r="C143" s="85" t="s">
        <v>2</v>
      </c>
      <c r="D143" s="86">
        <v>6</v>
      </c>
      <c r="E143" s="144">
        <v>47593</v>
      </c>
      <c r="F143" s="142">
        <f t="shared" si="14"/>
        <v>285558</v>
      </c>
      <c r="G143" s="144">
        <v>47284</v>
      </c>
      <c r="H143" s="144">
        <f t="shared" si="15"/>
        <v>283704</v>
      </c>
      <c r="I143" s="143" t="str">
        <f t="shared" si="16"/>
        <v>OK</v>
      </c>
      <c r="J143" s="144">
        <v>47331</v>
      </c>
      <c r="K143" s="144">
        <f t="shared" si="17"/>
        <v>283986</v>
      </c>
      <c r="L143" s="143" t="str">
        <f t="shared" si="18"/>
        <v>OK</v>
      </c>
    </row>
    <row r="144" spans="1:12" ht="15" x14ac:dyDescent="0.25">
      <c r="A144" s="85">
        <v>5.12</v>
      </c>
      <c r="B144" s="145" t="s">
        <v>228</v>
      </c>
      <c r="C144" s="85" t="s">
        <v>2</v>
      </c>
      <c r="D144" s="86">
        <v>30</v>
      </c>
      <c r="E144" s="144">
        <v>39913</v>
      </c>
      <c r="F144" s="142">
        <f t="shared" si="14"/>
        <v>1197390</v>
      </c>
      <c r="G144" s="144">
        <v>39654</v>
      </c>
      <c r="H144" s="144">
        <f t="shared" si="15"/>
        <v>1189620</v>
      </c>
      <c r="I144" s="143" t="str">
        <f t="shared" si="16"/>
        <v>OK</v>
      </c>
      <c r="J144" s="144">
        <v>39693</v>
      </c>
      <c r="K144" s="144">
        <f t="shared" si="17"/>
        <v>1190790</v>
      </c>
      <c r="L144" s="143" t="str">
        <f t="shared" si="18"/>
        <v>OK</v>
      </c>
    </row>
    <row r="145" spans="1:12" ht="15" x14ac:dyDescent="0.25">
      <c r="A145" s="85">
        <v>5.13</v>
      </c>
      <c r="B145" s="145" t="s">
        <v>229</v>
      </c>
      <c r="C145" s="85" t="s">
        <v>2</v>
      </c>
      <c r="D145" s="86">
        <v>18</v>
      </c>
      <c r="E145" s="144">
        <v>28861</v>
      </c>
      <c r="F145" s="142">
        <f t="shared" si="14"/>
        <v>519498</v>
      </c>
      <c r="G145" s="144">
        <v>28673</v>
      </c>
      <c r="H145" s="144">
        <f t="shared" si="15"/>
        <v>516114</v>
      </c>
      <c r="I145" s="143" t="str">
        <f t="shared" si="16"/>
        <v>OK</v>
      </c>
      <c r="J145" s="144">
        <v>28702</v>
      </c>
      <c r="K145" s="144">
        <f t="shared" si="17"/>
        <v>516636</v>
      </c>
      <c r="L145" s="143" t="str">
        <f t="shared" si="18"/>
        <v>OK</v>
      </c>
    </row>
    <row r="146" spans="1:12" ht="15" x14ac:dyDescent="0.25">
      <c r="A146" s="85">
        <v>5.14</v>
      </c>
      <c r="B146" s="145" t="s">
        <v>230</v>
      </c>
      <c r="C146" s="85" t="s">
        <v>2</v>
      </c>
      <c r="D146" s="86">
        <v>9</v>
      </c>
      <c r="E146" s="144">
        <v>28796</v>
      </c>
      <c r="F146" s="142">
        <f t="shared" si="14"/>
        <v>259164</v>
      </c>
      <c r="G146" s="144">
        <v>28609</v>
      </c>
      <c r="H146" s="144">
        <f t="shared" si="15"/>
        <v>257481</v>
      </c>
      <c r="I146" s="143" t="str">
        <f t="shared" si="16"/>
        <v>OK</v>
      </c>
      <c r="J146" s="144">
        <v>28638</v>
      </c>
      <c r="K146" s="144">
        <f t="shared" si="17"/>
        <v>257742</v>
      </c>
      <c r="L146" s="143" t="str">
        <f t="shared" si="18"/>
        <v>OK</v>
      </c>
    </row>
    <row r="147" spans="1:12" ht="15" x14ac:dyDescent="0.25">
      <c r="A147" s="85">
        <v>5.15</v>
      </c>
      <c r="B147" s="145" t="s">
        <v>231</v>
      </c>
      <c r="C147" s="85" t="s">
        <v>2</v>
      </c>
      <c r="D147" s="86">
        <v>2</v>
      </c>
      <c r="E147" s="144">
        <v>50148</v>
      </c>
      <c r="F147" s="142">
        <f t="shared" si="14"/>
        <v>100296</v>
      </c>
      <c r="G147" s="144">
        <v>49822</v>
      </c>
      <c r="H147" s="144">
        <f t="shared" si="15"/>
        <v>99644</v>
      </c>
      <c r="I147" s="143" t="str">
        <f t="shared" si="16"/>
        <v>OK</v>
      </c>
      <c r="J147" s="144">
        <v>49872</v>
      </c>
      <c r="K147" s="144">
        <f t="shared" si="17"/>
        <v>99744</v>
      </c>
      <c r="L147" s="143" t="str">
        <f t="shared" si="18"/>
        <v>OK</v>
      </c>
    </row>
    <row r="148" spans="1:12" ht="15" x14ac:dyDescent="0.25">
      <c r="A148" s="85">
        <v>5.16</v>
      </c>
      <c r="B148" s="145" t="s">
        <v>232</v>
      </c>
      <c r="C148" s="85" t="s">
        <v>2</v>
      </c>
      <c r="D148" s="86">
        <v>9</v>
      </c>
      <c r="E148" s="144">
        <v>33484</v>
      </c>
      <c r="F148" s="142">
        <f t="shared" si="14"/>
        <v>301356</v>
      </c>
      <c r="G148" s="144">
        <v>33266</v>
      </c>
      <c r="H148" s="144">
        <f t="shared" si="15"/>
        <v>299394</v>
      </c>
      <c r="I148" s="143" t="str">
        <f t="shared" si="16"/>
        <v>OK</v>
      </c>
      <c r="J148" s="144">
        <v>33300</v>
      </c>
      <c r="K148" s="144">
        <f t="shared" si="17"/>
        <v>299700</v>
      </c>
      <c r="L148" s="143" t="str">
        <f t="shared" si="18"/>
        <v>OK</v>
      </c>
    </row>
    <row r="149" spans="1:12" ht="15" x14ac:dyDescent="0.25">
      <c r="A149" s="85">
        <v>5.17</v>
      </c>
      <c r="B149" s="145" t="s">
        <v>233</v>
      </c>
      <c r="C149" s="85" t="s">
        <v>2</v>
      </c>
      <c r="D149" s="86">
        <v>9</v>
      </c>
      <c r="E149" s="144">
        <v>28304</v>
      </c>
      <c r="F149" s="142">
        <f t="shared" si="14"/>
        <v>254736</v>
      </c>
      <c r="G149" s="144">
        <v>28120</v>
      </c>
      <c r="H149" s="144">
        <f t="shared" si="15"/>
        <v>253080</v>
      </c>
      <c r="I149" s="143" t="str">
        <f t="shared" si="16"/>
        <v>OK</v>
      </c>
      <c r="J149" s="144">
        <v>28148</v>
      </c>
      <c r="K149" s="144">
        <f t="shared" si="17"/>
        <v>253332</v>
      </c>
      <c r="L149" s="143" t="str">
        <f t="shared" si="18"/>
        <v>OK</v>
      </c>
    </row>
    <row r="150" spans="1:12" ht="15" x14ac:dyDescent="0.25">
      <c r="A150" s="85">
        <v>5.1800000000000104</v>
      </c>
      <c r="B150" s="145" t="s">
        <v>234</v>
      </c>
      <c r="C150" s="85" t="s">
        <v>2</v>
      </c>
      <c r="D150" s="86">
        <v>30</v>
      </c>
      <c r="E150" s="144">
        <v>22677</v>
      </c>
      <c r="F150" s="142">
        <f t="shared" si="14"/>
        <v>680310</v>
      </c>
      <c r="G150" s="144">
        <v>22530</v>
      </c>
      <c r="H150" s="144">
        <f t="shared" si="15"/>
        <v>675900</v>
      </c>
      <c r="I150" s="143" t="str">
        <f t="shared" si="16"/>
        <v>OK</v>
      </c>
      <c r="J150" s="144">
        <v>22552</v>
      </c>
      <c r="K150" s="144">
        <f t="shared" si="17"/>
        <v>676560</v>
      </c>
      <c r="L150" s="143" t="str">
        <f t="shared" si="18"/>
        <v>OK</v>
      </c>
    </row>
    <row r="151" spans="1:12" ht="15" x14ac:dyDescent="0.25">
      <c r="A151" s="85">
        <v>5.1900000000000102</v>
      </c>
      <c r="B151" s="145" t="s">
        <v>235</v>
      </c>
      <c r="C151" s="85" t="s">
        <v>2</v>
      </c>
      <c r="D151" s="86">
        <v>9</v>
      </c>
      <c r="E151" s="144">
        <v>18944</v>
      </c>
      <c r="F151" s="142">
        <f t="shared" si="14"/>
        <v>170496</v>
      </c>
      <c r="G151" s="144">
        <v>18821</v>
      </c>
      <c r="H151" s="144">
        <f t="shared" si="15"/>
        <v>169389</v>
      </c>
      <c r="I151" s="143" t="str">
        <f t="shared" si="16"/>
        <v>OK</v>
      </c>
      <c r="J151" s="144">
        <v>18840</v>
      </c>
      <c r="K151" s="144">
        <f t="shared" si="17"/>
        <v>169560</v>
      </c>
      <c r="L151" s="143" t="str">
        <f t="shared" si="18"/>
        <v>OK</v>
      </c>
    </row>
    <row r="152" spans="1:12" ht="15" x14ac:dyDescent="0.25">
      <c r="A152" s="85">
        <v>5.2000000000000099</v>
      </c>
      <c r="B152" s="145" t="s">
        <v>236</v>
      </c>
      <c r="C152" s="85" t="s">
        <v>2</v>
      </c>
      <c r="D152" s="86">
        <v>18</v>
      </c>
      <c r="E152" s="144">
        <v>18944</v>
      </c>
      <c r="F152" s="142">
        <f t="shared" si="14"/>
        <v>340992</v>
      </c>
      <c r="G152" s="144">
        <v>18821</v>
      </c>
      <c r="H152" s="144">
        <f t="shared" si="15"/>
        <v>338778</v>
      </c>
      <c r="I152" s="143" t="str">
        <f t="shared" si="16"/>
        <v>OK</v>
      </c>
      <c r="J152" s="144">
        <v>18840</v>
      </c>
      <c r="K152" s="144">
        <f t="shared" si="17"/>
        <v>339120</v>
      </c>
      <c r="L152" s="143" t="str">
        <f t="shared" si="18"/>
        <v>OK</v>
      </c>
    </row>
    <row r="153" spans="1:12" ht="15" x14ac:dyDescent="0.25">
      <c r="A153" s="85">
        <v>5.2100000000000097</v>
      </c>
      <c r="B153" s="145" t="s">
        <v>237</v>
      </c>
      <c r="C153" s="85" t="s">
        <v>2</v>
      </c>
      <c r="D153" s="86">
        <v>12</v>
      </c>
      <c r="E153" s="144">
        <v>14290</v>
      </c>
      <c r="F153" s="142">
        <f t="shared" si="14"/>
        <v>171480</v>
      </c>
      <c r="G153" s="144">
        <v>14197</v>
      </c>
      <c r="H153" s="144">
        <f t="shared" si="15"/>
        <v>170364</v>
      </c>
      <c r="I153" s="143" t="str">
        <f t="shared" si="16"/>
        <v>OK</v>
      </c>
      <c r="J153" s="144">
        <v>14211</v>
      </c>
      <c r="K153" s="144">
        <f t="shared" si="17"/>
        <v>170532</v>
      </c>
      <c r="L153" s="143" t="str">
        <f t="shared" si="18"/>
        <v>OK</v>
      </c>
    </row>
    <row r="154" spans="1:12" ht="15" x14ac:dyDescent="0.25">
      <c r="A154" s="85">
        <v>5.2200000000000104</v>
      </c>
      <c r="B154" s="145" t="s">
        <v>238</v>
      </c>
      <c r="C154" s="85" t="s">
        <v>2</v>
      </c>
      <c r="D154" s="86">
        <v>6</v>
      </c>
      <c r="E154" s="144">
        <v>1765650</v>
      </c>
      <c r="F154" s="142">
        <f t="shared" si="14"/>
        <v>10593900</v>
      </c>
      <c r="G154" s="144">
        <v>1754173</v>
      </c>
      <c r="H154" s="144">
        <f t="shared" si="15"/>
        <v>10525038</v>
      </c>
      <c r="I154" s="143" t="str">
        <f t="shared" si="16"/>
        <v>OK</v>
      </c>
      <c r="J154" s="144">
        <v>1755939</v>
      </c>
      <c r="K154" s="144">
        <f t="shared" si="17"/>
        <v>10535634</v>
      </c>
      <c r="L154" s="143" t="str">
        <f t="shared" si="18"/>
        <v>OK</v>
      </c>
    </row>
    <row r="155" spans="1:12" ht="15" x14ac:dyDescent="0.25">
      <c r="A155" s="85">
        <v>5.2300000000000102</v>
      </c>
      <c r="B155" s="145" t="s">
        <v>239</v>
      </c>
      <c r="C155" s="85" t="s">
        <v>2</v>
      </c>
      <c r="D155" s="86">
        <v>4</v>
      </c>
      <c r="E155" s="144">
        <v>105065</v>
      </c>
      <c r="F155" s="142">
        <f t="shared" si="14"/>
        <v>420260</v>
      </c>
      <c r="G155" s="144">
        <v>104382</v>
      </c>
      <c r="H155" s="144">
        <f t="shared" si="15"/>
        <v>417528</v>
      </c>
      <c r="I155" s="143" t="str">
        <f t="shared" si="16"/>
        <v>OK</v>
      </c>
      <c r="J155" s="144">
        <v>104487</v>
      </c>
      <c r="K155" s="144">
        <f t="shared" si="17"/>
        <v>417948</v>
      </c>
      <c r="L155" s="143" t="str">
        <f t="shared" si="18"/>
        <v>OK</v>
      </c>
    </row>
    <row r="156" spans="1:12" ht="15" x14ac:dyDescent="0.25">
      <c r="A156" s="85">
        <v>5.24000000000001</v>
      </c>
      <c r="B156" s="145" t="s">
        <v>240</v>
      </c>
      <c r="C156" s="85" t="s">
        <v>2</v>
      </c>
      <c r="D156" s="86">
        <v>69</v>
      </c>
      <c r="E156" s="144">
        <v>170823</v>
      </c>
      <c r="F156" s="142">
        <f t="shared" si="14"/>
        <v>11786787</v>
      </c>
      <c r="G156" s="144">
        <v>169713</v>
      </c>
      <c r="H156" s="144">
        <f t="shared" si="15"/>
        <v>11710197</v>
      </c>
      <c r="I156" s="143" t="str">
        <f t="shared" si="16"/>
        <v>OK</v>
      </c>
      <c r="J156" s="144">
        <v>169883</v>
      </c>
      <c r="K156" s="144">
        <f t="shared" si="17"/>
        <v>11721927</v>
      </c>
      <c r="L156" s="143" t="str">
        <f t="shared" si="18"/>
        <v>OK</v>
      </c>
    </row>
    <row r="157" spans="1:12" ht="15" x14ac:dyDescent="0.25">
      <c r="A157" s="85">
        <v>5.2500000000000098</v>
      </c>
      <c r="B157" s="145" t="s">
        <v>241</v>
      </c>
      <c r="C157" s="85" t="s">
        <v>2</v>
      </c>
      <c r="D157" s="86">
        <v>140</v>
      </c>
      <c r="E157" s="144">
        <v>32391</v>
      </c>
      <c r="F157" s="142">
        <f t="shared" si="14"/>
        <v>4534740</v>
      </c>
      <c r="G157" s="144">
        <v>32180</v>
      </c>
      <c r="H157" s="144">
        <f t="shared" si="15"/>
        <v>4505200</v>
      </c>
      <c r="I157" s="143" t="str">
        <f t="shared" si="16"/>
        <v>OK</v>
      </c>
      <c r="J157" s="144">
        <v>32213</v>
      </c>
      <c r="K157" s="144">
        <f t="shared" si="17"/>
        <v>4509820</v>
      </c>
      <c r="L157" s="143" t="str">
        <f t="shared" si="18"/>
        <v>OK</v>
      </c>
    </row>
    <row r="158" spans="1:12" ht="15" x14ac:dyDescent="0.25">
      <c r="A158" s="85">
        <v>5.2600000000000096</v>
      </c>
      <c r="B158" s="145" t="s">
        <v>242</v>
      </c>
      <c r="C158" s="85" t="s">
        <v>2</v>
      </c>
      <c r="D158" s="86">
        <v>9</v>
      </c>
      <c r="E158" s="144">
        <v>1879912</v>
      </c>
      <c r="F158" s="142">
        <f t="shared" si="14"/>
        <v>16919208</v>
      </c>
      <c r="G158" s="144">
        <v>1867693</v>
      </c>
      <c r="H158" s="144">
        <f t="shared" si="15"/>
        <v>16809237</v>
      </c>
      <c r="I158" s="143" t="str">
        <f t="shared" si="16"/>
        <v>OK</v>
      </c>
      <c r="J158" s="144">
        <v>1869572</v>
      </c>
      <c r="K158" s="144">
        <f t="shared" si="17"/>
        <v>16826148</v>
      </c>
      <c r="L158" s="143" t="str">
        <f t="shared" si="18"/>
        <v>OK</v>
      </c>
    </row>
    <row r="159" spans="1:12" ht="15" x14ac:dyDescent="0.25">
      <c r="A159" s="85">
        <v>5.2700000000000102</v>
      </c>
      <c r="B159" s="145" t="s">
        <v>243</v>
      </c>
      <c r="C159" s="85" t="s">
        <v>2</v>
      </c>
      <c r="D159" s="86">
        <v>3</v>
      </c>
      <c r="E159" s="144">
        <v>327129</v>
      </c>
      <c r="F159" s="142">
        <f t="shared" si="14"/>
        <v>981387</v>
      </c>
      <c r="G159" s="144">
        <v>325003</v>
      </c>
      <c r="H159" s="144">
        <f t="shared" si="15"/>
        <v>975009</v>
      </c>
      <c r="I159" s="143" t="str">
        <f t="shared" si="16"/>
        <v>OK</v>
      </c>
      <c r="J159" s="144">
        <v>325330</v>
      </c>
      <c r="K159" s="144">
        <f t="shared" si="17"/>
        <v>975990</v>
      </c>
      <c r="L159" s="143" t="str">
        <f t="shared" si="18"/>
        <v>OK</v>
      </c>
    </row>
    <row r="160" spans="1:12" ht="15" x14ac:dyDescent="0.25">
      <c r="A160" s="85">
        <v>5.28000000000001</v>
      </c>
      <c r="B160" s="145" t="s">
        <v>244</v>
      </c>
      <c r="C160" s="85" t="s">
        <v>2</v>
      </c>
      <c r="D160" s="86">
        <v>1</v>
      </c>
      <c r="E160" s="144">
        <v>828182</v>
      </c>
      <c r="F160" s="142">
        <f t="shared" si="14"/>
        <v>828182</v>
      </c>
      <c r="G160" s="144">
        <v>822799</v>
      </c>
      <c r="H160" s="144">
        <f t="shared" si="15"/>
        <v>822799</v>
      </c>
      <c r="I160" s="143" t="str">
        <f t="shared" si="16"/>
        <v>OK</v>
      </c>
      <c r="J160" s="144">
        <v>823627</v>
      </c>
      <c r="K160" s="144">
        <f t="shared" si="17"/>
        <v>823627</v>
      </c>
      <c r="L160" s="143" t="str">
        <f t="shared" si="18"/>
        <v>OK</v>
      </c>
    </row>
    <row r="161" spans="1:12" ht="15" x14ac:dyDescent="0.25">
      <c r="A161" s="85">
        <v>5.2900000000000098</v>
      </c>
      <c r="B161" s="145" t="s">
        <v>245</v>
      </c>
      <c r="C161" s="85" t="s">
        <v>2</v>
      </c>
      <c r="D161" s="86">
        <v>4</v>
      </c>
      <c r="E161" s="144">
        <v>989580</v>
      </c>
      <c r="F161" s="142">
        <f t="shared" si="14"/>
        <v>3958320</v>
      </c>
      <c r="G161" s="144">
        <v>983148</v>
      </c>
      <c r="H161" s="144">
        <f t="shared" si="15"/>
        <v>3932592</v>
      </c>
      <c r="I161" s="143" t="str">
        <f t="shared" si="16"/>
        <v>OK</v>
      </c>
      <c r="J161" s="144">
        <v>984137</v>
      </c>
      <c r="K161" s="144">
        <f t="shared" si="17"/>
        <v>3936548</v>
      </c>
      <c r="L161" s="143" t="str">
        <f t="shared" si="18"/>
        <v>OK</v>
      </c>
    </row>
    <row r="162" spans="1:12" ht="15" x14ac:dyDescent="0.25">
      <c r="A162" s="85">
        <v>5.3000000000000096</v>
      </c>
      <c r="B162" s="145" t="s">
        <v>246</v>
      </c>
      <c r="C162" s="85" t="s">
        <v>2</v>
      </c>
      <c r="D162" s="86">
        <v>1</v>
      </c>
      <c r="E162" s="144">
        <v>1906299</v>
      </c>
      <c r="F162" s="142">
        <f t="shared" si="14"/>
        <v>1906299</v>
      </c>
      <c r="G162" s="144">
        <v>1893908</v>
      </c>
      <c r="H162" s="144">
        <f t="shared" si="15"/>
        <v>1893908</v>
      </c>
      <c r="I162" s="143" t="str">
        <f t="shared" si="16"/>
        <v>OK</v>
      </c>
      <c r="J162" s="144">
        <v>1895814</v>
      </c>
      <c r="K162" s="144">
        <f t="shared" si="17"/>
        <v>1895814</v>
      </c>
      <c r="L162" s="143" t="str">
        <f t="shared" si="18"/>
        <v>OK</v>
      </c>
    </row>
    <row r="163" spans="1:12" ht="15" x14ac:dyDescent="0.25">
      <c r="A163" s="85">
        <v>5.31</v>
      </c>
      <c r="B163" s="145" t="s">
        <v>247</v>
      </c>
      <c r="C163" s="85" t="s">
        <v>2</v>
      </c>
      <c r="D163" s="86">
        <v>1</v>
      </c>
      <c r="E163" s="144">
        <v>5316338</v>
      </c>
      <c r="F163" s="142">
        <f t="shared" si="14"/>
        <v>5316338</v>
      </c>
      <c r="G163" s="144">
        <v>5281782</v>
      </c>
      <c r="H163" s="144">
        <f t="shared" si="15"/>
        <v>5281782</v>
      </c>
      <c r="I163" s="143" t="str">
        <f t="shared" si="16"/>
        <v>OK</v>
      </c>
      <c r="J163" s="144">
        <v>5287098</v>
      </c>
      <c r="K163" s="144">
        <f t="shared" si="17"/>
        <v>5287098</v>
      </c>
      <c r="L163" s="143" t="str">
        <f t="shared" si="18"/>
        <v>OK</v>
      </c>
    </row>
    <row r="164" spans="1:12" ht="15" x14ac:dyDescent="0.25">
      <c r="A164" s="85">
        <v>5.32</v>
      </c>
      <c r="B164" s="145" t="s">
        <v>248</v>
      </c>
      <c r="C164" s="85" t="s">
        <v>2</v>
      </c>
      <c r="D164" s="86">
        <v>1</v>
      </c>
      <c r="E164" s="144">
        <v>21698248</v>
      </c>
      <c r="F164" s="142">
        <f t="shared" si="14"/>
        <v>21698248</v>
      </c>
      <c r="G164" s="144">
        <v>21557209</v>
      </c>
      <c r="H164" s="144">
        <f t="shared" si="15"/>
        <v>21557209</v>
      </c>
      <c r="I164" s="143" t="str">
        <f t="shared" si="16"/>
        <v>OK</v>
      </c>
      <c r="J164" s="144">
        <v>21578908</v>
      </c>
      <c r="K164" s="144">
        <f t="shared" si="17"/>
        <v>21578908</v>
      </c>
      <c r="L164" s="143" t="str">
        <f t="shared" si="18"/>
        <v>OK</v>
      </c>
    </row>
    <row r="165" spans="1:12" ht="15" x14ac:dyDescent="0.25">
      <c r="A165" s="85"/>
      <c r="B165" s="145"/>
      <c r="C165" s="85"/>
      <c r="D165" s="86"/>
      <c r="E165" s="144"/>
      <c r="F165" s="142">
        <f t="shared" si="14"/>
        <v>0</v>
      </c>
      <c r="G165" s="144"/>
      <c r="H165" s="144">
        <f t="shared" si="15"/>
        <v>0</v>
      </c>
      <c r="I165" s="143" t="str">
        <f t="shared" si="16"/>
        <v>OK</v>
      </c>
      <c r="J165" s="144"/>
      <c r="K165" s="144">
        <f t="shared" si="17"/>
        <v>0</v>
      </c>
      <c r="L165" s="143" t="str">
        <f t="shared" si="18"/>
        <v>OK</v>
      </c>
    </row>
    <row r="166" spans="1:12" ht="15" x14ac:dyDescent="0.25">
      <c r="A166" s="85"/>
      <c r="B166" s="144" t="s">
        <v>249</v>
      </c>
      <c r="C166" s="85"/>
      <c r="D166" s="86"/>
      <c r="E166" s="144"/>
      <c r="F166" s="142">
        <f t="shared" si="14"/>
        <v>0</v>
      </c>
      <c r="G166" s="144"/>
      <c r="H166" s="144">
        <f t="shared" si="15"/>
        <v>0</v>
      </c>
      <c r="I166" s="143" t="str">
        <f t="shared" si="16"/>
        <v>OK</v>
      </c>
      <c r="J166" s="144"/>
      <c r="K166" s="144">
        <f t="shared" si="17"/>
        <v>0</v>
      </c>
      <c r="L166" s="143" t="str">
        <f t="shared" si="18"/>
        <v>OK</v>
      </c>
    </row>
    <row r="167" spans="1:12" ht="15" x14ac:dyDescent="0.25">
      <c r="A167" s="85"/>
      <c r="B167" s="145"/>
      <c r="C167" s="85"/>
      <c r="D167" s="86"/>
      <c r="E167" s="144"/>
      <c r="F167" s="142">
        <f t="shared" si="14"/>
        <v>0</v>
      </c>
      <c r="G167" s="144"/>
      <c r="H167" s="144">
        <f t="shared" si="15"/>
        <v>0</v>
      </c>
      <c r="I167" s="143" t="str">
        <f t="shared" si="16"/>
        <v>OK</v>
      </c>
      <c r="J167" s="144"/>
      <c r="K167" s="144">
        <f t="shared" si="17"/>
        <v>0</v>
      </c>
      <c r="L167" s="143" t="str">
        <f t="shared" si="18"/>
        <v>OK</v>
      </c>
    </row>
    <row r="168" spans="1:12" ht="15" x14ac:dyDescent="0.25">
      <c r="A168" s="85">
        <v>6</v>
      </c>
      <c r="B168" s="145" t="s">
        <v>250</v>
      </c>
      <c r="C168" s="85"/>
      <c r="D168" s="86"/>
      <c r="E168" s="144"/>
      <c r="F168" s="142">
        <f t="shared" si="14"/>
        <v>0</v>
      </c>
      <c r="G168" s="144"/>
      <c r="H168" s="144">
        <f t="shared" si="15"/>
        <v>0</v>
      </c>
      <c r="I168" s="143" t="str">
        <f t="shared" si="16"/>
        <v>OK</v>
      </c>
      <c r="J168" s="144"/>
      <c r="K168" s="144">
        <f t="shared" si="17"/>
        <v>0</v>
      </c>
      <c r="L168" s="143" t="str">
        <f t="shared" si="18"/>
        <v>OK</v>
      </c>
    </row>
    <row r="169" spans="1:12" ht="25.5" x14ac:dyDescent="0.25">
      <c r="A169" s="85">
        <v>6.1</v>
      </c>
      <c r="B169" s="145" t="s">
        <v>251</v>
      </c>
      <c r="C169" s="85" t="s">
        <v>2</v>
      </c>
      <c r="D169" s="86">
        <v>1</v>
      </c>
      <c r="E169" s="144">
        <v>5751811</v>
      </c>
      <c r="F169" s="142">
        <f t="shared" si="14"/>
        <v>5751811</v>
      </c>
      <c r="G169" s="144">
        <v>5714424</v>
      </c>
      <c r="H169" s="144">
        <f t="shared" si="15"/>
        <v>5714424</v>
      </c>
      <c r="I169" s="143" t="str">
        <f t="shared" si="16"/>
        <v>OK</v>
      </c>
      <c r="J169" s="144">
        <v>5720176</v>
      </c>
      <c r="K169" s="144">
        <f t="shared" si="17"/>
        <v>5720176</v>
      </c>
      <c r="L169" s="143" t="str">
        <f t="shared" si="18"/>
        <v>OK</v>
      </c>
    </row>
    <row r="170" spans="1:12" ht="25.5" x14ac:dyDescent="0.25">
      <c r="A170" s="85">
        <v>6.2</v>
      </c>
      <c r="B170" s="145" t="s">
        <v>252</v>
      </c>
      <c r="C170" s="85" t="s">
        <v>2</v>
      </c>
      <c r="D170" s="86">
        <v>1</v>
      </c>
      <c r="E170" s="144">
        <v>2358021</v>
      </c>
      <c r="F170" s="142">
        <f t="shared" si="14"/>
        <v>2358021</v>
      </c>
      <c r="G170" s="144">
        <v>2342694</v>
      </c>
      <c r="H170" s="144">
        <f t="shared" si="15"/>
        <v>2342694</v>
      </c>
      <c r="I170" s="143" t="str">
        <f t="shared" si="16"/>
        <v>OK</v>
      </c>
      <c r="J170" s="144">
        <v>2345052</v>
      </c>
      <c r="K170" s="144">
        <f t="shared" si="17"/>
        <v>2345052</v>
      </c>
      <c r="L170" s="143" t="str">
        <f t="shared" si="18"/>
        <v>OK</v>
      </c>
    </row>
    <row r="171" spans="1:12" ht="25.5" x14ac:dyDescent="0.25">
      <c r="A171" s="85">
        <v>6.3</v>
      </c>
      <c r="B171" s="145" t="s">
        <v>253</v>
      </c>
      <c r="C171" s="85" t="s">
        <v>2</v>
      </c>
      <c r="D171" s="86">
        <v>1</v>
      </c>
      <c r="E171" s="144">
        <v>4306675.0999999996</v>
      </c>
      <c r="F171" s="142">
        <f t="shared" si="14"/>
        <v>4306675</v>
      </c>
      <c r="G171" s="144">
        <v>4278682</v>
      </c>
      <c r="H171" s="144">
        <f t="shared" si="15"/>
        <v>4278682</v>
      </c>
      <c r="I171" s="143" t="str">
        <f t="shared" si="16"/>
        <v>OK</v>
      </c>
      <c r="J171" s="144">
        <v>4282988</v>
      </c>
      <c r="K171" s="144">
        <f t="shared" si="17"/>
        <v>4282988</v>
      </c>
      <c r="L171" s="143" t="str">
        <f t="shared" si="18"/>
        <v>OK</v>
      </c>
    </row>
    <row r="172" spans="1:12" ht="15" x14ac:dyDescent="0.25">
      <c r="A172" s="85"/>
      <c r="B172" s="145"/>
      <c r="C172" s="85"/>
      <c r="D172" s="86"/>
      <c r="E172" s="144"/>
      <c r="F172" s="142">
        <f t="shared" si="14"/>
        <v>0</v>
      </c>
      <c r="G172" s="144"/>
      <c r="H172" s="144">
        <f t="shared" si="15"/>
        <v>0</v>
      </c>
      <c r="I172" s="143" t="str">
        <f t="shared" si="16"/>
        <v>OK</v>
      </c>
      <c r="J172" s="144"/>
      <c r="K172" s="144">
        <f t="shared" si="17"/>
        <v>0</v>
      </c>
      <c r="L172" s="143" t="str">
        <f t="shared" si="18"/>
        <v>OK</v>
      </c>
    </row>
    <row r="173" spans="1:12" ht="15" x14ac:dyDescent="0.25">
      <c r="A173" s="85"/>
      <c r="B173" s="144" t="s">
        <v>254</v>
      </c>
      <c r="C173" s="85"/>
      <c r="D173" s="86"/>
      <c r="E173" s="144"/>
      <c r="F173" s="142">
        <f t="shared" si="14"/>
        <v>0</v>
      </c>
      <c r="G173" s="144"/>
      <c r="H173" s="144">
        <f t="shared" si="15"/>
        <v>0</v>
      </c>
      <c r="I173" s="143" t="str">
        <f t="shared" si="16"/>
        <v>OK</v>
      </c>
      <c r="J173" s="144"/>
      <c r="K173" s="144">
        <f t="shared" si="17"/>
        <v>0</v>
      </c>
      <c r="L173" s="143" t="str">
        <f t="shared" si="18"/>
        <v>OK</v>
      </c>
    </row>
    <row r="174" spans="1:12" ht="15" x14ac:dyDescent="0.25">
      <c r="A174" s="85"/>
      <c r="B174" s="145"/>
      <c r="C174" s="85"/>
      <c r="D174" s="86"/>
      <c r="E174" s="144"/>
      <c r="F174" s="142">
        <f t="shared" si="14"/>
        <v>0</v>
      </c>
      <c r="G174" s="144"/>
      <c r="H174" s="144">
        <f t="shared" si="15"/>
        <v>0</v>
      </c>
      <c r="I174" s="143" t="str">
        <f t="shared" si="16"/>
        <v>OK</v>
      </c>
      <c r="J174" s="144"/>
      <c r="K174" s="144">
        <f t="shared" si="17"/>
        <v>0</v>
      </c>
      <c r="L174" s="143" t="str">
        <f t="shared" si="18"/>
        <v>OK</v>
      </c>
    </row>
    <row r="175" spans="1:12" ht="15" x14ac:dyDescent="0.25">
      <c r="A175" s="85">
        <v>7</v>
      </c>
      <c r="B175" s="145" t="s">
        <v>255</v>
      </c>
      <c r="C175" s="85"/>
      <c r="D175" s="86"/>
      <c r="E175" s="144"/>
      <c r="F175" s="142">
        <f t="shared" si="14"/>
        <v>0</v>
      </c>
      <c r="G175" s="144"/>
      <c r="H175" s="144">
        <f t="shared" si="15"/>
        <v>0</v>
      </c>
      <c r="I175" s="143" t="str">
        <f t="shared" si="16"/>
        <v>OK</v>
      </c>
      <c r="J175" s="144"/>
      <c r="K175" s="144">
        <f t="shared" si="17"/>
        <v>0</v>
      </c>
      <c r="L175" s="143" t="str">
        <f t="shared" si="18"/>
        <v>OK</v>
      </c>
    </row>
    <row r="176" spans="1:12" ht="15" x14ac:dyDescent="0.25">
      <c r="A176" s="85">
        <v>7.1</v>
      </c>
      <c r="B176" s="145" t="s">
        <v>256</v>
      </c>
      <c r="C176" s="85" t="s">
        <v>2</v>
      </c>
      <c r="D176" s="86">
        <v>651</v>
      </c>
      <c r="E176" s="144">
        <v>214591</v>
      </c>
      <c r="F176" s="142">
        <f t="shared" si="14"/>
        <v>139698741</v>
      </c>
      <c r="G176" s="144">
        <v>212445</v>
      </c>
      <c r="H176" s="144">
        <f t="shared" si="15"/>
        <v>138301695</v>
      </c>
      <c r="I176" s="143" t="str">
        <f t="shared" si="16"/>
        <v>OK</v>
      </c>
      <c r="J176" s="144">
        <v>213411</v>
      </c>
      <c r="K176" s="144">
        <f t="shared" si="17"/>
        <v>138930561</v>
      </c>
      <c r="L176" s="143" t="str">
        <f t="shared" si="18"/>
        <v>OK</v>
      </c>
    </row>
    <row r="177" spans="1:12" ht="15" x14ac:dyDescent="0.25">
      <c r="A177" s="85">
        <v>7.2</v>
      </c>
      <c r="B177" s="145" t="s">
        <v>257</v>
      </c>
      <c r="C177" s="85" t="s">
        <v>2</v>
      </c>
      <c r="D177" s="86">
        <v>52</v>
      </c>
      <c r="E177" s="144">
        <v>565429</v>
      </c>
      <c r="F177" s="142">
        <f t="shared" si="14"/>
        <v>29402308</v>
      </c>
      <c r="G177" s="144">
        <v>561754</v>
      </c>
      <c r="H177" s="144">
        <f t="shared" si="15"/>
        <v>29211208</v>
      </c>
      <c r="I177" s="143" t="str">
        <f t="shared" si="16"/>
        <v>OK</v>
      </c>
      <c r="J177" s="144">
        <v>562319</v>
      </c>
      <c r="K177" s="144">
        <f t="shared" si="17"/>
        <v>29240588</v>
      </c>
      <c r="L177" s="143" t="str">
        <f t="shared" si="18"/>
        <v>OK</v>
      </c>
    </row>
    <row r="178" spans="1:12" ht="15" x14ac:dyDescent="0.25">
      <c r="A178" s="85">
        <v>7.3</v>
      </c>
      <c r="B178" s="145" t="s">
        <v>258</v>
      </c>
      <c r="C178" s="85" t="s">
        <v>2</v>
      </c>
      <c r="D178" s="86">
        <v>453</v>
      </c>
      <c r="E178" s="144">
        <v>140769</v>
      </c>
      <c r="F178" s="142">
        <f t="shared" si="14"/>
        <v>63768357</v>
      </c>
      <c r="G178" s="144">
        <v>139854</v>
      </c>
      <c r="H178" s="144">
        <f t="shared" si="15"/>
        <v>63353862</v>
      </c>
      <c r="I178" s="143" t="str">
        <f t="shared" si="16"/>
        <v>OK</v>
      </c>
      <c r="J178" s="144">
        <v>139995</v>
      </c>
      <c r="K178" s="144">
        <f t="shared" si="17"/>
        <v>63417735</v>
      </c>
      <c r="L178" s="143" t="str">
        <f t="shared" si="18"/>
        <v>OK</v>
      </c>
    </row>
    <row r="179" spans="1:12" ht="15" x14ac:dyDescent="0.25">
      <c r="A179" s="85">
        <v>7.4</v>
      </c>
      <c r="B179" s="145" t="s">
        <v>259</v>
      </c>
      <c r="C179" s="85" t="s">
        <v>2</v>
      </c>
      <c r="D179" s="86">
        <v>2</v>
      </c>
      <c r="E179" s="144">
        <v>175560</v>
      </c>
      <c r="F179" s="142">
        <f t="shared" si="14"/>
        <v>351120</v>
      </c>
      <c r="G179" s="144">
        <v>174419</v>
      </c>
      <c r="H179" s="144">
        <f t="shared" si="15"/>
        <v>348838</v>
      </c>
      <c r="I179" s="143" t="str">
        <f t="shared" si="16"/>
        <v>OK</v>
      </c>
      <c r="J179" s="144">
        <v>174594</v>
      </c>
      <c r="K179" s="144">
        <f t="shared" si="17"/>
        <v>349188</v>
      </c>
      <c r="L179" s="143" t="str">
        <f t="shared" si="18"/>
        <v>OK</v>
      </c>
    </row>
    <row r="180" spans="1:12" ht="15" x14ac:dyDescent="0.25">
      <c r="A180" s="85">
        <v>7.5</v>
      </c>
      <c r="B180" s="145" t="s">
        <v>260</v>
      </c>
      <c r="C180" s="85" t="s">
        <v>2</v>
      </c>
      <c r="D180" s="86">
        <v>6</v>
      </c>
      <c r="E180" s="144">
        <v>156854</v>
      </c>
      <c r="F180" s="142">
        <f t="shared" si="14"/>
        <v>941124</v>
      </c>
      <c r="G180" s="144">
        <v>155834</v>
      </c>
      <c r="H180" s="144">
        <f t="shared" si="15"/>
        <v>935004</v>
      </c>
      <c r="I180" s="143" t="str">
        <f t="shared" si="16"/>
        <v>OK</v>
      </c>
      <c r="J180" s="144">
        <v>155991</v>
      </c>
      <c r="K180" s="144">
        <f t="shared" si="17"/>
        <v>935946</v>
      </c>
      <c r="L180" s="143" t="str">
        <f t="shared" si="18"/>
        <v>OK</v>
      </c>
    </row>
    <row r="181" spans="1:12" ht="15" x14ac:dyDescent="0.25">
      <c r="A181" s="85">
        <v>7.6</v>
      </c>
      <c r="B181" s="145" t="s">
        <v>261</v>
      </c>
      <c r="C181" s="85" t="s">
        <v>2</v>
      </c>
      <c r="D181" s="86">
        <v>493</v>
      </c>
      <c r="E181" s="144">
        <v>88487</v>
      </c>
      <c r="F181" s="142">
        <f t="shared" si="14"/>
        <v>43624091</v>
      </c>
      <c r="G181" s="144">
        <v>87912</v>
      </c>
      <c r="H181" s="144">
        <f t="shared" si="15"/>
        <v>43340616</v>
      </c>
      <c r="I181" s="143" t="str">
        <f t="shared" si="16"/>
        <v>OK</v>
      </c>
      <c r="J181" s="144">
        <v>88000</v>
      </c>
      <c r="K181" s="144">
        <f t="shared" si="17"/>
        <v>43384000</v>
      </c>
      <c r="L181" s="143" t="str">
        <f t="shared" si="18"/>
        <v>OK</v>
      </c>
    </row>
    <row r="182" spans="1:12" ht="15" x14ac:dyDescent="0.25">
      <c r="A182" s="85">
        <v>7.7</v>
      </c>
      <c r="B182" s="145" t="s">
        <v>262</v>
      </c>
      <c r="C182" s="85" t="s">
        <v>2</v>
      </c>
      <c r="D182" s="86">
        <v>4</v>
      </c>
      <c r="E182" s="144">
        <v>170940</v>
      </c>
      <c r="F182" s="142">
        <f t="shared" si="14"/>
        <v>683760</v>
      </c>
      <c r="G182" s="144">
        <v>169829</v>
      </c>
      <c r="H182" s="144">
        <f t="shared" si="15"/>
        <v>679316</v>
      </c>
      <c r="I182" s="143" t="str">
        <f t="shared" si="16"/>
        <v>OK</v>
      </c>
      <c r="J182" s="144">
        <v>170000</v>
      </c>
      <c r="K182" s="144">
        <f t="shared" si="17"/>
        <v>680000</v>
      </c>
      <c r="L182" s="143" t="str">
        <f t="shared" si="18"/>
        <v>OK</v>
      </c>
    </row>
    <row r="183" spans="1:12" ht="15" x14ac:dyDescent="0.25">
      <c r="A183" s="85">
        <v>7.8</v>
      </c>
      <c r="B183" s="145" t="s">
        <v>263</v>
      </c>
      <c r="C183" s="85" t="s">
        <v>2</v>
      </c>
      <c r="D183" s="86">
        <v>21</v>
      </c>
      <c r="E183" s="144">
        <v>176784</v>
      </c>
      <c r="F183" s="142">
        <f t="shared" si="14"/>
        <v>3712464</v>
      </c>
      <c r="G183" s="144">
        <v>175635</v>
      </c>
      <c r="H183" s="144">
        <f t="shared" si="15"/>
        <v>3688335</v>
      </c>
      <c r="I183" s="143" t="str">
        <f t="shared" si="16"/>
        <v>OK</v>
      </c>
      <c r="J183" s="144">
        <v>175812</v>
      </c>
      <c r="K183" s="144">
        <f t="shared" si="17"/>
        <v>3692052</v>
      </c>
      <c r="L183" s="143" t="str">
        <f t="shared" si="18"/>
        <v>OK</v>
      </c>
    </row>
    <row r="184" spans="1:12" ht="15" x14ac:dyDescent="0.25">
      <c r="A184" s="85">
        <v>7.9</v>
      </c>
      <c r="B184" s="145" t="s">
        <v>264</v>
      </c>
      <c r="C184" s="85" t="s">
        <v>2</v>
      </c>
      <c r="D184" s="86">
        <v>13</v>
      </c>
      <c r="E184" s="144">
        <v>195676</v>
      </c>
      <c r="F184" s="142">
        <f t="shared" si="14"/>
        <v>2543788</v>
      </c>
      <c r="G184" s="144">
        <v>194404</v>
      </c>
      <c r="H184" s="144">
        <f t="shared" si="15"/>
        <v>2527252</v>
      </c>
      <c r="I184" s="143" t="str">
        <f t="shared" si="16"/>
        <v>OK</v>
      </c>
      <c r="J184" s="144">
        <v>194600</v>
      </c>
      <c r="K184" s="144">
        <f t="shared" si="17"/>
        <v>2529800</v>
      </c>
      <c r="L184" s="143" t="str">
        <f t="shared" si="18"/>
        <v>OK</v>
      </c>
    </row>
    <row r="185" spans="1:12" ht="15" x14ac:dyDescent="0.25">
      <c r="A185" s="85">
        <v>7.1</v>
      </c>
      <c r="B185" s="145" t="s">
        <v>265</v>
      </c>
      <c r="C185" s="85" t="s">
        <v>2</v>
      </c>
      <c r="D185" s="86">
        <v>212</v>
      </c>
      <c r="E185" s="144">
        <v>422254</v>
      </c>
      <c r="F185" s="142">
        <f t="shared" si="14"/>
        <v>89517848</v>
      </c>
      <c r="G185" s="144">
        <v>419509</v>
      </c>
      <c r="H185" s="144">
        <f t="shared" si="15"/>
        <v>88935908</v>
      </c>
      <c r="I185" s="143" t="str">
        <f t="shared" si="16"/>
        <v>OK</v>
      </c>
      <c r="J185" s="144">
        <v>419932</v>
      </c>
      <c r="K185" s="144">
        <f t="shared" si="17"/>
        <v>89025584</v>
      </c>
      <c r="L185" s="143" t="str">
        <f t="shared" si="18"/>
        <v>OK</v>
      </c>
    </row>
    <row r="186" spans="1:12" ht="15" x14ac:dyDescent="0.25">
      <c r="A186" s="85">
        <v>7.11</v>
      </c>
      <c r="B186" s="145" t="s">
        <v>266</v>
      </c>
      <c r="C186" s="85" t="s">
        <v>2</v>
      </c>
      <c r="D186" s="86">
        <v>190</v>
      </c>
      <c r="E186" s="144">
        <v>220421.5</v>
      </c>
      <c r="F186" s="142">
        <f t="shared" si="14"/>
        <v>41880085</v>
      </c>
      <c r="G186" s="144">
        <v>218989</v>
      </c>
      <c r="H186" s="144">
        <f t="shared" si="15"/>
        <v>41607910</v>
      </c>
      <c r="I186" s="143" t="str">
        <f t="shared" si="16"/>
        <v>OK</v>
      </c>
      <c r="J186" s="144">
        <v>219209</v>
      </c>
      <c r="K186" s="144">
        <f t="shared" si="17"/>
        <v>41649710</v>
      </c>
      <c r="L186" s="143" t="str">
        <f t="shared" si="18"/>
        <v>OK</v>
      </c>
    </row>
    <row r="187" spans="1:12" ht="15" x14ac:dyDescent="0.25">
      <c r="A187" s="85">
        <v>7.12</v>
      </c>
      <c r="B187" s="145" t="s">
        <v>267</v>
      </c>
      <c r="C187" s="85" t="s">
        <v>2</v>
      </c>
      <c r="D187" s="86">
        <v>1</v>
      </c>
      <c r="E187" s="144">
        <v>42080350</v>
      </c>
      <c r="F187" s="142">
        <f t="shared" si="14"/>
        <v>42080350</v>
      </c>
      <c r="G187" s="144">
        <v>41806828</v>
      </c>
      <c r="H187" s="144">
        <f t="shared" si="15"/>
        <v>41806828</v>
      </c>
      <c r="I187" s="143" t="str">
        <f t="shared" si="16"/>
        <v>OK</v>
      </c>
      <c r="J187" s="144">
        <v>41848908</v>
      </c>
      <c r="K187" s="144">
        <f t="shared" si="17"/>
        <v>41848908</v>
      </c>
      <c r="L187" s="143" t="str">
        <f t="shared" si="18"/>
        <v>OK</v>
      </c>
    </row>
    <row r="188" spans="1:12" ht="15" x14ac:dyDescent="0.25">
      <c r="A188" s="85">
        <v>7.13</v>
      </c>
      <c r="B188" s="145" t="s">
        <v>268</v>
      </c>
      <c r="C188" s="85" t="s">
        <v>2</v>
      </c>
      <c r="D188" s="86">
        <v>1</v>
      </c>
      <c r="E188" s="144">
        <v>48219964</v>
      </c>
      <c r="F188" s="142">
        <f t="shared" si="14"/>
        <v>48219964</v>
      </c>
      <c r="G188" s="144">
        <v>47906534</v>
      </c>
      <c r="H188" s="144">
        <f t="shared" si="15"/>
        <v>47906534</v>
      </c>
      <c r="I188" s="143" t="str">
        <f t="shared" si="16"/>
        <v>OK</v>
      </c>
      <c r="J188" s="144">
        <v>47954754</v>
      </c>
      <c r="K188" s="144">
        <f t="shared" si="17"/>
        <v>47954754</v>
      </c>
      <c r="L188" s="143" t="str">
        <f t="shared" si="18"/>
        <v>OK</v>
      </c>
    </row>
    <row r="189" spans="1:12" ht="25.5" x14ac:dyDescent="0.25">
      <c r="A189" s="85">
        <v>7.14</v>
      </c>
      <c r="B189" s="145" t="s">
        <v>269</v>
      </c>
      <c r="C189" s="85" t="s">
        <v>2</v>
      </c>
      <c r="D189" s="86">
        <v>3</v>
      </c>
      <c r="E189" s="144">
        <v>789051</v>
      </c>
      <c r="F189" s="142">
        <f t="shared" si="14"/>
        <v>2367153</v>
      </c>
      <c r="G189" s="144">
        <v>783922</v>
      </c>
      <c r="H189" s="144">
        <f t="shared" si="15"/>
        <v>2351766</v>
      </c>
      <c r="I189" s="143" t="str">
        <f t="shared" si="16"/>
        <v>OK</v>
      </c>
      <c r="J189" s="144">
        <v>784711</v>
      </c>
      <c r="K189" s="144">
        <f t="shared" si="17"/>
        <v>2354133</v>
      </c>
      <c r="L189" s="143" t="str">
        <f t="shared" si="18"/>
        <v>OK</v>
      </c>
    </row>
    <row r="190" spans="1:12" ht="25.5" x14ac:dyDescent="0.25">
      <c r="A190" s="85">
        <v>7.15</v>
      </c>
      <c r="B190" s="145" t="s">
        <v>270</v>
      </c>
      <c r="C190" s="85" t="s">
        <v>2</v>
      </c>
      <c r="D190" s="86">
        <v>3</v>
      </c>
      <c r="E190" s="144">
        <v>737571</v>
      </c>
      <c r="F190" s="142">
        <f t="shared" si="14"/>
        <v>2212713</v>
      </c>
      <c r="G190" s="144">
        <v>732777</v>
      </c>
      <c r="H190" s="144">
        <f t="shared" si="15"/>
        <v>2198331</v>
      </c>
      <c r="I190" s="143" t="str">
        <f t="shared" si="16"/>
        <v>OK</v>
      </c>
      <c r="J190" s="144">
        <v>733514</v>
      </c>
      <c r="K190" s="144">
        <f t="shared" si="17"/>
        <v>2200542</v>
      </c>
      <c r="L190" s="143" t="str">
        <f t="shared" si="18"/>
        <v>OK</v>
      </c>
    </row>
    <row r="191" spans="1:12" ht="25.5" x14ac:dyDescent="0.25">
      <c r="A191" s="85">
        <v>7.16</v>
      </c>
      <c r="B191" s="145" t="s">
        <v>271</v>
      </c>
      <c r="C191" s="85" t="s">
        <v>2</v>
      </c>
      <c r="D191" s="86">
        <v>2</v>
      </c>
      <c r="E191" s="144">
        <v>667371</v>
      </c>
      <c r="F191" s="142">
        <f t="shared" si="14"/>
        <v>1334742</v>
      </c>
      <c r="G191" s="144">
        <v>663033</v>
      </c>
      <c r="H191" s="144">
        <f t="shared" si="15"/>
        <v>1326066</v>
      </c>
      <c r="I191" s="143" t="str">
        <f t="shared" si="16"/>
        <v>OK</v>
      </c>
      <c r="J191" s="144">
        <v>663700</v>
      </c>
      <c r="K191" s="144">
        <f t="shared" si="17"/>
        <v>1327400</v>
      </c>
      <c r="L191" s="143" t="str">
        <f t="shared" si="18"/>
        <v>OK</v>
      </c>
    </row>
    <row r="192" spans="1:12" ht="25.5" x14ac:dyDescent="0.25">
      <c r="A192" s="85">
        <v>7.17</v>
      </c>
      <c r="B192" s="145" t="s">
        <v>272</v>
      </c>
      <c r="C192" s="85" t="s">
        <v>2</v>
      </c>
      <c r="D192" s="86">
        <v>2</v>
      </c>
      <c r="E192" s="144">
        <v>583131</v>
      </c>
      <c r="F192" s="142">
        <f t="shared" si="14"/>
        <v>1166262</v>
      </c>
      <c r="G192" s="144">
        <v>579341</v>
      </c>
      <c r="H192" s="144">
        <f t="shared" si="15"/>
        <v>1158682</v>
      </c>
      <c r="I192" s="143" t="str">
        <f t="shared" si="16"/>
        <v>OK</v>
      </c>
      <c r="J192" s="144">
        <v>579924</v>
      </c>
      <c r="K192" s="144">
        <f t="shared" si="17"/>
        <v>1159848</v>
      </c>
      <c r="L192" s="143" t="str">
        <f t="shared" si="18"/>
        <v>OK</v>
      </c>
    </row>
    <row r="193" spans="1:12" ht="15" x14ac:dyDescent="0.25">
      <c r="A193" s="85">
        <v>7.1800000000000104</v>
      </c>
      <c r="B193" s="145" t="s">
        <v>273</v>
      </c>
      <c r="C193" s="85" t="s">
        <v>2</v>
      </c>
      <c r="D193" s="86">
        <v>124</v>
      </c>
      <c r="E193" s="144">
        <v>46816</v>
      </c>
      <c r="F193" s="142">
        <f t="shared" si="14"/>
        <v>5805184</v>
      </c>
      <c r="G193" s="144">
        <v>46512</v>
      </c>
      <c r="H193" s="144">
        <f t="shared" si="15"/>
        <v>5767488</v>
      </c>
      <c r="I193" s="143" t="str">
        <f t="shared" si="16"/>
        <v>OK</v>
      </c>
      <c r="J193" s="144">
        <v>46559</v>
      </c>
      <c r="K193" s="144">
        <f t="shared" si="17"/>
        <v>5773316</v>
      </c>
      <c r="L193" s="143" t="str">
        <f t="shared" si="18"/>
        <v>OK</v>
      </c>
    </row>
    <row r="194" spans="1:12" ht="15" x14ac:dyDescent="0.25">
      <c r="A194" s="85">
        <v>7.1900000000000102</v>
      </c>
      <c r="B194" s="145" t="s">
        <v>274</v>
      </c>
      <c r="C194" s="85" t="s">
        <v>2</v>
      </c>
      <c r="D194" s="86">
        <v>2</v>
      </c>
      <c r="E194" s="144">
        <v>74545</v>
      </c>
      <c r="F194" s="142">
        <f t="shared" si="14"/>
        <v>149090</v>
      </c>
      <c r="G194" s="144">
        <v>74060</v>
      </c>
      <c r="H194" s="144">
        <f t="shared" si="15"/>
        <v>148120</v>
      </c>
      <c r="I194" s="143" t="str">
        <f t="shared" si="16"/>
        <v>OK</v>
      </c>
      <c r="J194" s="144">
        <v>74135</v>
      </c>
      <c r="K194" s="144">
        <f t="shared" si="17"/>
        <v>148270</v>
      </c>
      <c r="L194" s="143" t="str">
        <f t="shared" si="18"/>
        <v>OK</v>
      </c>
    </row>
    <row r="195" spans="1:12" ht="25.5" x14ac:dyDescent="0.25">
      <c r="A195" s="85">
        <v>7.2000000000000099</v>
      </c>
      <c r="B195" s="145" t="s">
        <v>275</v>
      </c>
      <c r="C195" s="85" t="s">
        <v>93</v>
      </c>
      <c r="D195" s="86">
        <v>100</v>
      </c>
      <c r="E195" s="144">
        <v>217174</v>
      </c>
      <c r="F195" s="142">
        <f t="shared" si="14"/>
        <v>21717400</v>
      </c>
      <c r="G195" s="144">
        <v>215762</v>
      </c>
      <c r="H195" s="144">
        <f t="shared" si="15"/>
        <v>21576200</v>
      </c>
      <c r="I195" s="143" t="str">
        <f t="shared" si="16"/>
        <v>OK</v>
      </c>
      <c r="J195" s="144">
        <v>215980</v>
      </c>
      <c r="K195" s="144">
        <f t="shared" si="17"/>
        <v>21598000</v>
      </c>
      <c r="L195" s="143" t="str">
        <f t="shared" si="18"/>
        <v>OK</v>
      </c>
    </row>
    <row r="196" spans="1:12" ht="25.5" x14ac:dyDescent="0.25">
      <c r="A196" s="85">
        <v>7.2100000000000097</v>
      </c>
      <c r="B196" s="145" t="s">
        <v>276</v>
      </c>
      <c r="C196" s="85" t="s">
        <v>93</v>
      </c>
      <c r="D196" s="86">
        <v>70</v>
      </c>
      <c r="E196" s="144">
        <v>107626</v>
      </c>
      <c r="F196" s="142">
        <f t="shared" si="14"/>
        <v>7533820</v>
      </c>
      <c r="G196" s="144">
        <v>106926</v>
      </c>
      <c r="H196" s="144">
        <f t="shared" si="15"/>
        <v>7484820</v>
      </c>
      <c r="I196" s="143" t="str">
        <f t="shared" si="16"/>
        <v>OK</v>
      </c>
      <c r="J196" s="144">
        <v>107034</v>
      </c>
      <c r="K196" s="144">
        <f t="shared" si="17"/>
        <v>7492380</v>
      </c>
      <c r="L196" s="143" t="str">
        <f t="shared" si="18"/>
        <v>OK</v>
      </c>
    </row>
    <row r="197" spans="1:12" ht="25.5" x14ac:dyDescent="0.25">
      <c r="A197" s="85">
        <v>7.2200000000000104</v>
      </c>
      <c r="B197" s="145" t="s">
        <v>277</v>
      </c>
      <c r="C197" s="85" t="s">
        <v>93</v>
      </c>
      <c r="D197" s="86">
        <v>50</v>
      </c>
      <c r="E197" s="144">
        <v>100879</v>
      </c>
      <c r="F197" s="142">
        <f t="shared" si="14"/>
        <v>5043950</v>
      </c>
      <c r="G197" s="144">
        <v>100223</v>
      </c>
      <c r="H197" s="144">
        <f t="shared" si="15"/>
        <v>5011150</v>
      </c>
      <c r="I197" s="143" t="str">
        <f t="shared" si="16"/>
        <v>OK</v>
      </c>
      <c r="J197" s="144">
        <v>100324</v>
      </c>
      <c r="K197" s="144">
        <f t="shared" si="17"/>
        <v>5016200</v>
      </c>
      <c r="L197" s="143" t="str">
        <f t="shared" si="18"/>
        <v>OK</v>
      </c>
    </row>
    <row r="198" spans="1:12" ht="25.5" x14ac:dyDescent="0.25">
      <c r="A198" s="85">
        <v>7.2300000000000102</v>
      </c>
      <c r="B198" s="145" t="s">
        <v>278</v>
      </c>
      <c r="C198" s="85" t="s">
        <v>93</v>
      </c>
      <c r="D198" s="86">
        <v>65</v>
      </c>
      <c r="E198" s="144">
        <v>94249</v>
      </c>
      <c r="F198" s="142">
        <f t="shared" si="14"/>
        <v>6126185</v>
      </c>
      <c r="G198" s="144">
        <v>93636</v>
      </c>
      <c r="H198" s="144">
        <f t="shared" si="15"/>
        <v>6086340</v>
      </c>
      <c r="I198" s="143" t="str">
        <f t="shared" si="16"/>
        <v>OK</v>
      </c>
      <c r="J198" s="144">
        <v>93731</v>
      </c>
      <c r="K198" s="144">
        <f t="shared" si="17"/>
        <v>6092515</v>
      </c>
      <c r="L198" s="143" t="str">
        <f t="shared" si="18"/>
        <v>OK</v>
      </c>
    </row>
    <row r="199" spans="1:12" ht="15" x14ac:dyDescent="0.25">
      <c r="A199" s="85">
        <v>7.24000000000001</v>
      </c>
      <c r="B199" s="145" t="s">
        <v>279</v>
      </c>
      <c r="C199" s="85" t="s">
        <v>93</v>
      </c>
      <c r="D199" s="86">
        <v>550</v>
      </c>
      <c r="E199" s="144">
        <v>262804</v>
      </c>
      <c r="F199" s="142">
        <f t="shared" si="14"/>
        <v>144542200</v>
      </c>
      <c r="G199" s="144">
        <v>261096</v>
      </c>
      <c r="H199" s="144">
        <f t="shared" si="15"/>
        <v>143602800</v>
      </c>
      <c r="I199" s="143" t="str">
        <f t="shared" si="16"/>
        <v>OK</v>
      </c>
      <c r="J199" s="144">
        <v>261359</v>
      </c>
      <c r="K199" s="144">
        <f t="shared" si="17"/>
        <v>143747450</v>
      </c>
      <c r="L199" s="143" t="str">
        <f t="shared" si="18"/>
        <v>OK</v>
      </c>
    </row>
    <row r="200" spans="1:12" ht="25.5" x14ac:dyDescent="0.25">
      <c r="A200" s="85">
        <v>7.2500000000000098</v>
      </c>
      <c r="B200" s="145" t="s">
        <v>280</v>
      </c>
      <c r="C200" s="85" t="s">
        <v>2</v>
      </c>
      <c r="D200" s="86">
        <v>2</v>
      </c>
      <c r="E200" s="144">
        <v>262804</v>
      </c>
      <c r="F200" s="142">
        <f t="shared" si="14"/>
        <v>525608</v>
      </c>
      <c r="G200" s="144">
        <v>261096</v>
      </c>
      <c r="H200" s="144">
        <f t="shared" si="15"/>
        <v>522192</v>
      </c>
      <c r="I200" s="143" t="str">
        <f t="shared" si="16"/>
        <v>OK</v>
      </c>
      <c r="J200" s="144">
        <v>261359</v>
      </c>
      <c r="K200" s="144">
        <f t="shared" si="17"/>
        <v>522718</v>
      </c>
      <c r="L200" s="143" t="str">
        <f t="shared" si="18"/>
        <v>OK</v>
      </c>
    </row>
    <row r="201" spans="1:12" ht="25.5" x14ac:dyDescent="0.25">
      <c r="A201" s="85">
        <v>7.2600000000000096</v>
      </c>
      <c r="B201" s="145" t="s">
        <v>281</v>
      </c>
      <c r="C201" s="85" t="s">
        <v>2</v>
      </c>
      <c r="D201" s="86">
        <v>27</v>
      </c>
      <c r="E201" s="144">
        <v>133197</v>
      </c>
      <c r="F201" s="142">
        <f t="shared" si="14"/>
        <v>3596319</v>
      </c>
      <c r="G201" s="144">
        <v>132331</v>
      </c>
      <c r="H201" s="144">
        <f t="shared" si="15"/>
        <v>3572937</v>
      </c>
      <c r="I201" s="143" t="str">
        <f t="shared" si="16"/>
        <v>OK</v>
      </c>
      <c r="J201" s="144">
        <v>132464</v>
      </c>
      <c r="K201" s="144">
        <f t="shared" si="17"/>
        <v>3576528</v>
      </c>
      <c r="L201" s="143" t="str">
        <f t="shared" si="18"/>
        <v>OK</v>
      </c>
    </row>
    <row r="202" spans="1:12" ht="15" x14ac:dyDescent="0.25">
      <c r="A202" s="85">
        <v>7.2700000000000102</v>
      </c>
      <c r="B202" s="145" t="s">
        <v>282</v>
      </c>
      <c r="C202" s="85" t="s">
        <v>2</v>
      </c>
      <c r="D202" s="86">
        <v>375</v>
      </c>
      <c r="E202" s="144">
        <v>181808</v>
      </c>
      <c r="F202" s="142">
        <f t="shared" ref="F202:F265" si="19">ROUND($D202*E202,0)</f>
        <v>68178000</v>
      </c>
      <c r="G202" s="144">
        <v>180626</v>
      </c>
      <c r="H202" s="144">
        <f t="shared" si="15"/>
        <v>67734750</v>
      </c>
      <c r="I202" s="143" t="str">
        <f t="shared" si="16"/>
        <v>OK</v>
      </c>
      <c r="J202" s="144">
        <v>180808</v>
      </c>
      <c r="K202" s="144">
        <f t="shared" si="17"/>
        <v>67803000</v>
      </c>
      <c r="L202" s="143" t="str">
        <f t="shared" si="18"/>
        <v>OK</v>
      </c>
    </row>
    <row r="203" spans="1:12" ht="15" x14ac:dyDescent="0.25">
      <c r="A203" s="85">
        <v>7.28000000000001</v>
      </c>
      <c r="B203" s="145" t="s">
        <v>283</v>
      </c>
      <c r="C203" s="85" t="s">
        <v>2</v>
      </c>
      <c r="D203" s="86">
        <v>190</v>
      </c>
      <c r="E203" s="144">
        <v>246626</v>
      </c>
      <c r="F203" s="142">
        <f t="shared" si="19"/>
        <v>46858940</v>
      </c>
      <c r="G203" s="144">
        <v>245023</v>
      </c>
      <c r="H203" s="144">
        <f t="shared" ref="H203:H266" si="20">ROUND($D203*G203,0)</f>
        <v>46554370</v>
      </c>
      <c r="I203" s="143" t="str">
        <f t="shared" ref="I203:I266" si="21">+IF(G203&lt;=$E203,"OK","NO OK")</f>
        <v>OK</v>
      </c>
      <c r="J203" s="144">
        <v>245270</v>
      </c>
      <c r="K203" s="144">
        <f t="shared" ref="K203:K266" si="22">ROUND($D203*J203,0)</f>
        <v>46601300</v>
      </c>
      <c r="L203" s="143" t="str">
        <f t="shared" ref="L203:L266" si="23">+IF(J203&lt;=$E203,"OK","NO OK")</f>
        <v>OK</v>
      </c>
    </row>
    <row r="204" spans="1:12" ht="25.5" x14ac:dyDescent="0.25">
      <c r="A204" s="85">
        <v>7.2900000000000098</v>
      </c>
      <c r="B204" s="145" t="s">
        <v>284</v>
      </c>
      <c r="C204" s="85" t="s">
        <v>2</v>
      </c>
      <c r="D204" s="86">
        <v>35</v>
      </c>
      <c r="E204" s="144">
        <v>256246</v>
      </c>
      <c r="F204" s="142">
        <f t="shared" si="19"/>
        <v>8968610</v>
      </c>
      <c r="G204" s="144">
        <v>254580</v>
      </c>
      <c r="H204" s="144">
        <f t="shared" si="20"/>
        <v>8910300</v>
      </c>
      <c r="I204" s="143" t="str">
        <f t="shared" si="21"/>
        <v>OK</v>
      </c>
      <c r="J204" s="144">
        <v>254837</v>
      </c>
      <c r="K204" s="144">
        <f t="shared" si="22"/>
        <v>8919295</v>
      </c>
      <c r="L204" s="143" t="str">
        <f t="shared" si="23"/>
        <v>OK</v>
      </c>
    </row>
    <row r="205" spans="1:12" ht="25.5" x14ac:dyDescent="0.25">
      <c r="A205" s="85">
        <v>7.3000000000000096</v>
      </c>
      <c r="B205" s="145" t="s">
        <v>285</v>
      </c>
      <c r="C205" s="85" t="s">
        <v>2</v>
      </c>
      <c r="D205" s="86">
        <v>18</v>
      </c>
      <c r="E205" s="144">
        <v>274706</v>
      </c>
      <c r="F205" s="142">
        <f t="shared" si="19"/>
        <v>4944708</v>
      </c>
      <c r="G205" s="144">
        <v>272920</v>
      </c>
      <c r="H205" s="144">
        <f t="shared" si="20"/>
        <v>4912560</v>
      </c>
      <c r="I205" s="143" t="str">
        <f t="shared" si="21"/>
        <v>OK</v>
      </c>
      <c r="J205" s="144">
        <v>273195</v>
      </c>
      <c r="K205" s="144">
        <f t="shared" si="22"/>
        <v>4917510</v>
      </c>
      <c r="L205" s="143" t="str">
        <f t="shared" si="23"/>
        <v>OK</v>
      </c>
    </row>
    <row r="206" spans="1:12" ht="25.5" x14ac:dyDescent="0.25">
      <c r="A206" s="85">
        <v>7.3100000000000103</v>
      </c>
      <c r="B206" s="145" t="s">
        <v>286</v>
      </c>
      <c r="C206" s="85" t="s">
        <v>2</v>
      </c>
      <c r="D206" s="86">
        <v>16</v>
      </c>
      <c r="E206" s="144">
        <v>519672</v>
      </c>
      <c r="F206" s="142">
        <f t="shared" si="19"/>
        <v>8314752</v>
      </c>
      <c r="G206" s="144">
        <v>516294</v>
      </c>
      <c r="H206" s="144">
        <f t="shared" si="20"/>
        <v>8260704</v>
      </c>
      <c r="I206" s="143" t="str">
        <f t="shared" si="21"/>
        <v>OK</v>
      </c>
      <c r="J206" s="144">
        <v>516814</v>
      </c>
      <c r="K206" s="144">
        <f t="shared" si="22"/>
        <v>8269024</v>
      </c>
      <c r="L206" s="143" t="str">
        <f t="shared" si="23"/>
        <v>OK</v>
      </c>
    </row>
    <row r="207" spans="1:12" ht="15" x14ac:dyDescent="0.25">
      <c r="A207" s="85">
        <v>7.3200000000000101</v>
      </c>
      <c r="B207" s="145" t="s">
        <v>287</v>
      </c>
      <c r="C207" s="85" t="s">
        <v>2</v>
      </c>
      <c r="D207" s="86">
        <v>16</v>
      </c>
      <c r="E207" s="144">
        <v>352706</v>
      </c>
      <c r="F207" s="142">
        <f t="shared" si="19"/>
        <v>5643296</v>
      </c>
      <c r="G207" s="144">
        <v>350413</v>
      </c>
      <c r="H207" s="144">
        <f t="shared" si="20"/>
        <v>5606608</v>
      </c>
      <c r="I207" s="143" t="str">
        <f t="shared" si="21"/>
        <v>OK</v>
      </c>
      <c r="J207" s="144">
        <v>350766</v>
      </c>
      <c r="K207" s="144">
        <f t="shared" si="22"/>
        <v>5612256</v>
      </c>
      <c r="L207" s="143" t="str">
        <f t="shared" si="23"/>
        <v>OK</v>
      </c>
    </row>
    <row r="208" spans="1:12" ht="15" x14ac:dyDescent="0.25">
      <c r="A208" s="85">
        <v>7.3300000000000196</v>
      </c>
      <c r="B208" s="145" t="s">
        <v>288</v>
      </c>
      <c r="C208" s="85" t="s">
        <v>2</v>
      </c>
      <c r="D208" s="86">
        <v>9</v>
      </c>
      <c r="E208" s="144">
        <v>203207</v>
      </c>
      <c r="F208" s="142">
        <f t="shared" si="19"/>
        <v>1828863</v>
      </c>
      <c r="G208" s="144">
        <v>201886</v>
      </c>
      <c r="H208" s="144">
        <f t="shared" si="20"/>
        <v>1816974</v>
      </c>
      <c r="I208" s="143" t="str">
        <f t="shared" si="21"/>
        <v>OK</v>
      </c>
      <c r="J208" s="144">
        <v>202089</v>
      </c>
      <c r="K208" s="144">
        <f t="shared" si="22"/>
        <v>1818801</v>
      </c>
      <c r="L208" s="143" t="str">
        <f t="shared" si="23"/>
        <v>OK</v>
      </c>
    </row>
    <row r="209" spans="1:12" ht="15" x14ac:dyDescent="0.25">
      <c r="A209" s="85">
        <v>7.3400000000000203</v>
      </c>
      <c r="B209" s="145" t="s">
        <v>289</v>
      </c>
      <c r="C209" s="85" t="s">
        <v>2</v>
      </c>
      <c r="D209" s="86">
        <v>1</v>
      </c>
      <c r="E209" s="144">
        <v>17116519</v>
      </c>
      <c r="F209" s="142">
        <f t="shared" si="19"/>
        <v>17116519</v>
      </c>
      <c r="G209" s="144">
        <v>17005262</v>
      </c>
      <c r="H209" s="144">
        <f t="shared" si="20"/>
        <v>17005262</v>
      </c>
      <c r="I209" s="143" t="str">
        <f t="shared" si="21"/>
        <v>OK</v>
      </c>
      <c r="J209" s="144">
        <v>17022378</v>
      </c>
      <c r="K209" s="144">
        <f t="shared" si="22"/>
        <v>17022378</v>
      </c>
      <c r="L209" s="143" t="str">
        <f t="shared" si="23"/>
        <v>OK</v>
      </c>
    </row>
    <row r="210" spans="1:12" ht="15" x14ac:dyDescent="0.25">
      <c r="A210" s="163">
        <v>7.3500000000000201</v>
      </c>
      <c r="B210" s="164" t="s">
        <v>290</v>
      </c>
      <c r="C210" s="163" t="s">
        <v>2</v>
      </c>
      <c r="D210" s="165">
        <v>1</v>
      </c>
      <c r="E210" s="166">
        <v>1030539</v>
      </c>
      <c r="F210" s="142">
        <f t="shared" si="19"/>
        <v>1030539</v>
      </c>
      <c r="G210" s="144">
        <v>1023840</v>
      </c>
      <c r="H210" s="144">
        <f t="shared" si="20"/>
        <v>1023840</v>
      </c>
      <c r="I210" s="143" t="str">
        <f t="shared" si="21"/>
        <v>OK</v>
      </c>
      <c r="J210" s="144">
        <v>1024871</v>
      </c>
      <c r="K210" s="144">
        <f t="shared" si="22"/>
        <v>1024871</v>
      </c>
      <c r="L210" s="143" t="str">
        <f t="shared" si="23"/>
        <v>OK</v>
      </c>
    </row>
    <row r="211" spans="1:12" ht="15" x14ac:dyDescent="0.25">
      <c r="A211" s="85">
        <v>7.3600000000000199</v>
      </c>
      <c r="B211" s="145" t="s">
        <v>291</v>
      </c>
      <c r="C211" s="85" t="s">
        <v>2</v>
      </c>
      <c r="D211" s="86">
        <v>1</v>
      </c>
      <c r="E211" s="144">
        <v>6444100</v>
      </c>
      <c r="F211" s="142">
        <f t="shared" si="19"/>
        <v>6444100</v>
      </c>
      <c r="G211" s="144">
        <v>6402213</v>
      </c>
      <c r="H211" s="144">
        <f t="shared" si="20"/>
        <v>6402213</v>
      </c>
      <c r="I211" s="143" t="str">
        <f t="shared" si="21"/>
        <v>OK</v>
      </c>
      <c r="J211" s="144">
        <v>6408657</v>
      </c>
      <c r="K211" s="144">
        <f t="shared" si="22"/>
        <v>6408657</v>
      </c>
      <c r="L211" s="143" t="str">
        <f t="shared" si="23"/>
        <v>OK</v>
      </c>
    </row>
    <row r="212" spans="1:12" ht="15" x14ac:dyDescent="0.25">
      <c r="A212" s="85">
        <v>7.3700000000000196</v>
      </c>
      <c r="B212" s="145" t="s">
        <v>292</v>
      </c>
      <c r="C212" s="85" t="s">
        <v>2</v>
      </c>
      <c r="D212" s="86">
        <v>1</v>
      </c>
      <c r="E212" s="144">
        <v>2974569</v>
      </c>
      <c r="F212" s="142">
        <f t="shared" si="19"/>
        <v>2974569</v>
      </c>
      <c r="G212" s="144">
        <v>2955234</v>
      </c>
      <c r="H212" s="144">
        <f t="shared" si="20"/>
        <v>2955234</v>
      </c>
      <c r="I212" s="143" t="str">
        <f t="shared" si="21"/>
        <v>OK</v>
      </c>
      <c r="J212" s="144">
        <v>2958209</v>
      </c>
      <c r="K212" s="144">
        <f t="shared" si="22"/>
        <v>2958209</v>
      </c>
      <c r="L212" s="143" t="str">
        <f t="shared" si="23"/>
        <v>OK</v>
      </c>
    </row>
    <row r="213" spans="1:12" ht="38.25" x14ac:dyDescent="0.25">
      <c r="A213" s="85">
        <v>7.3800000000000203</v>
      </c>
      <c r="B213" s="145" t="s">
        <v>293</v>
      </c>
      <c r="C213" s="85" t="s">
        <v>93</v>
      </c>
      <c r="D213" s="86">
        <v>80</v>
      </c>
      <c r="E213" s="144">
        <v>1112680</v>
      </c>
      <c r="F213" s="142">
        <f t="shared" si="19"/>
        <v>89014400</v>
      </c>
      <c r="G213" s="144">
        <v>1105448</v>
      </c>
      <c r="H213" s="144">
        <f t="shared" si="20"/>
        <v>88435840</v>
      </c>
      <c r="I213" s="143" t="str">
        <f t="shared" si="21"/>
        <v>OK</v>
      </c>
      <c r="J213" s="144">
        <v>1106560</v>
      </c>
      <c r="K213" s="144">
        <f t="shared" si="22"/>
        <v>88524800</v>
      </c>
      <c r="L213" s="143" t="str">
        <f t="shared" si="23"/>
        <v>OK</v>
      </c>
    </row>
    <row r="214" spans="1:12" ht="38.25" x14ac:dyDescent="0.25">
      <c r="A214" s="85">
        <v>7.3900000000000201</v>
      </c>
      <c r="B214" s="145" t="s">
        <v>294</v>
      </c>
      <c r="C214" s="85" t="s">
        <v>2</v>
      </c>
      <c r="D214" s="86">
        <v>1</v>
      </c>
      <c r="E214" s="144">
        <v>8959249</v>
      </c>
      <c r="F214" s="142">
        <f t="shared" si="19"/>
        <v>8959249</v>
      </c>
      <c r="G214" s="144">
        <v>8420062</v>
      </c>
      <c r="H214" s="144">
        <f t="shared" si="20"/>
        <v>8420062</v>
      </c>
      <c r="I214" s="143" t="str">
        <f t="shared" si="21"/>
        <v>OK</v>
      </c>
      <c r="J214" s="144">
        <v>8909973</v>
      </c>
      <c r="K214" s="144">
        <f t="shared" si="22"/>
        <v>8909973</v>
      </c>
      <c r="L214" s="143" t="str">
        <f t="shared" si="23"/>
        <v>OK</v>
      </c>
    </row>
    <row r="215" spans="1:12" ht="25.5" x14ac:dyDescent="0.25">
      <c r="A215" s="85">
        <v>7.4000000000000199</v>
      </c>
      <c r="B215" s="145" t="s">
        <v>295</v>
      </c>
      <c r="C215" s="85" t="s">
        <v>2</v>
      </c>
      <c r="D215" s="86">
        <v>6</v>
      </c>
      <c r="E215" s="144">
        <v>1250000</v>
      </c>
      <c r="F215" s="142">
        <f t="shared" si="19"/>
        <v>7500000</v>
      </c>
      <c r="G215" s="144">
        <v>1241875</v>
      </c>
      <c r="H215" s="144">
        <f t="shared" si="20"/>
        <v>7451250</v>
      </c>
      <c r="I215" s="143" t="str">
        <f t="shared" si="21"/>
        <v>OK</v>
      </c>
      <c r="J215" s="144">
        <v>1243125</v>
      </c>
      <c r="K215" s="144">
        <f t="shared" si="22"/>
        <v>7458750</v>
      </c>
      <c r="L215" s="143" t="str">
        <f t="shared" si="23"/>
        <v>OK</v>
      </c>
    </row>
    <row r="216" spans="1:12" ht="25.5" x14ac:dyDescent="0.25">
      <c r="A216" s="85">
        <v>7.4100000000000197</v>
      </c>
      <c r="B216" s="145" t="s">
        <v>296</v>
      </c>
      <c r="C216" s="85" t="s">
        <v>2</v>
      </c>
      <c r="D216" s="86">
        <v>13</v>
      </c>
      <c r="E216" s="144">
        <v>639166</v>
      </c>
      <c r="F216" s="142">
        <f t="shared" si="19"/>
        <v>8309158</v>
      </c>
      <c r="G216" s="144">
        <v>635011</v>
      </c>
      <c r="H216" s="144">
        <f t="shared" si="20"/>
        <v>8255143</v>
      </c>
      <c r="I216" s="143" t="str">
        <f t="shared" si="21"/>
        <v>OK</v>
      </c>
      <c r="J216" s="144">
        <v>635651</v>
      </c>
      <c r="K216" s="144">
        <f t="shared" si="22"/>
        <v>8263463</v>
      </c>
      <c r="L216" s="143" t="str">
        <f t="shared" si="23"/>
        <v>OK</v>
      </c>
    </row>
    <row r="217" spans="1:12" ht="25.5" x14ac:dyDescent="0.25">
      <c r="A217" s="85">
        <v>7.4200000000000204</v>
      </c>
      <c r="B217" s="145" t="s">
        <v>297</v>
      </c>
      <c r="C217" s="85" t="s">
        <v>2</v>
      </c>
      <c r="D217" s="86">
        <v>13</v>
      </c>
      <c r="E217" s="144">
        <v>3455734</v>
      </c>
      <c r="F217" s="142">
        <f t="shared" si="19"/>
        <v>44924542</v>
      </c>
      <c r="G217" s="144">
        <v>3433272</v>
      </c>
      <c r="H217" s="144">
        <f t="shared" si="20"/>
        <v>44632536</v>
      </c>
      <c r="I217" s="143" t="str">
        <f t="shared" si="21"/>
        <v>OK</v>
      </c>
      <c r="J217" s="144">
        <v>3436727</v>
      </c>
      <c r="K217" s="144">
        <f t="shared" si="22"/>
        <v>44677451</v>
      </c>
      <c r="L217" s="143" t="str">
        <f t="shared" si="23"/>
        <v>OK</v>
      </c>
    </row>
    <row r="218" spans="1:12" ht="15" x14ac:dyDescent="0.25">
      <c r="A218" s="85">
        <v>7.4300000000000201</v>
      </c>
      <c r="B218" s="145" t="s">
        <v>298</v>
      </c>
      <c r="C218" s="85" t="s">
        <v>2</v>
      </c>
      <c r="D218" s="86">
        <v>25</v>
      </c>
      <c r="E218" s="144">
        <v>262045</v>
      </c>
      <c r="F218" s="142">
        <f t="shared" si="19"/>
        <v>6551125</v>
      </c>
      <c r="G218" s="144">
        <v>260342</v>
      </c>
      <c r="H218" s="144">
        <f t="shared" si="20"/>
        <v>6508550</v>
      </c>
      <c r="I218" s="143" t="str">
        <f t="shared" si="21"/>
        <v>OK</v>
      </c>
      <c r="J218" s="144">
        <v>260604</v>
      </c>
      <c r="K218" s="144">
        <f t="shared" si="22"/>
        <v>6515100</v>
      </c>
      <c r="L218" s="143" t="str">
        <f t="shared" si="23"/>
        <v>OK</v>
      </c>
    </row>
    <row r="219" spans="1:12" ht="38.25" x14ac:dyDescent="0.25">
      <c r="A219" s="85">
        <v>7.4400000000000199</v>
      </c>
      <c r="B219" s="145" t="s">
        <v>299</v>
      </c>
      <c r="C219" s="85" t="s">
        <v>93</v>
      </c>
      <c r="D219" s="86">
        <v>600</v>
      </c>
      <c r="E219" s="144">
        <v>52754</v>
      </c>
      <c r="F219" s="142">
        <f t="shared" si="19"/>
        <v>31652400</v>
      </c>
      <c r="G219" s="144">
        <v>52411</v>
      </c>
      <c r="H219" s="144">
        <f t="shared" si="20"/>
        <v>31446600</v>
      </c>
      <c r="I219" s="143" t="str">
        <f t="shared" si="21"/>
        <v>OK</v>
      </c>
      <c r="J219" s="144">
        <v>52464</v>
      </c>
      <c r="K219" s="144">
        <f t="shared" si="22"/>
        <v>31478400</v>
      </c>
      <c r="L219" s="143" t="str">
        <f t="shared" si="23"/>
        <v>OK</v>
      </c>
    </row>
    <row r="220" spans="1:12" ht="15" x14ac:dyDescent="0.25">
      <c r="A220" s="85">
        <v>7.4500000000000197</v>
      </c>
      <c r="B220" s="145" t="s">
        <v>300</v>
      </c>
      <c r="C220" s="85" t="s">
        <v>93</v>
      </c>
      <c r="D220" s="86">
        <v>900</v>
      </c>
      <c r="E220" s="144">
        <v>101747</v>
      </c>
      <c r="F220" s="142">
        <f t="shared" si="19"/>
        <v>91572300</v>
      </c>
      <c r="G220" s="144">
        <v>101086</v>
      </c>
      <c r="H220" s="144">
        <f t="shared" si="20"/>
        <v>90977400</v>
      </c>
      <c r="I220" s="143" t="str">
        <f t="shared" si="21"/>
        <v>OK</v>
      </c>
      <c r="J220" s="144">
        <v>101187</v>
      </c>
      <c r="K220" s="144">
        <f t="shared" si="22"/>
        <v>91068300</v>
      </c>
      <c r="L220" s="143" t="str">
        <f t="shared" si="23"/>
        <v>OK</v>
      </c>
    </row>
    <row r="221" spans="1:12" ht="15" x14ac:dyDescent="0.25">
      <c r="A221" s="85">
        <v>7.4600000000000204</v>
      </c>
      <c r="B221" s="145" t="s">
        <v>301</v>
      </c>
      <c r="C221" s="85" t="s">
        <v>2</v>
      </c>
      <c r="D221" s="86">
        <v>37</v>
      </c>
      <c r="E221" s="144">
        <v>403312</v>
      </c>
      <c r="F221" s="142">
        <f t="shared" si="19"/>
        <v>14922544</v>
      </c>
      <c r="G221" s="144">
        <v>400690</v>
      </c>
      <c r="H221" s="144">
        <f t="shared" si="20"/>
        <v>14825530</v>
      </c>
      <c r="I221" s="143" t="str">
        <f t="shared" si="21"/>
        <v>OK</v>
      </c>
      <c r="J221" s="144">
        <v>401094</v>
      </c>
      <c r="K221" s="144">
        <f t="shared" si="22"/>
        <v>14840478</v>
      </c>
      <c r="L221" s="143" t="str">
        <f t="shared" si="23"/>
        <v>OK</v>
      </c>
    </row>
    <row r="222" spans="1:12" ht="25.5" x14ac:dyDescent="0.25">
      <c r="A222" s="85">
        <v>7.4700000000000202</v>
      </c>
      <c r="B222" s="145" t="s">
        <v>302</v>
      </c>
      <c r="C222" s="85" t="s">
        <v>2</v>
      </c>
      <c r="D222" s="86">
        <v>50</v>
      </c>
      <c r="E222" s="144">
        <v>122806</v>
      </c>
      <c r="F222" s="142">
        <f t="shared" si="19"/>
        <v>6140300</v>
      </c>
      <c r="G222" s="144">
        <v>122008</v>
      </c>
      <c r="H222" s="144">
        <f t="shared" si="20"/>
        <v>6100400</v>
      </c>
      <c r="I222" s="143" t="str">
        <f t="shared" si="21"/>
        <v>OK</v>
      </c>
      <c r="J222" s="144">
        <v>122131</v>
      </c>
      <c r="K222" s="144">
        <f t="shared" si="22"/>
        <v>6106550</v>
      </c>
      <c r="L222" s="143" t="str">
        <f t="shared" si="23"/>
        <v>OK</v>
      </c>
    </row>
    <row r="223" spans="1:12" ht="15" x14ac:dyDescent="0.25">
      <c r="A223" s="85">
        <v>7.48000000000002</v>
      </c>
      <c r="B223" s="145" t="s">
        <v>303</v>
      </c>
      <c r="C223" s="85" t="s">
        <v>93</v>
      </c>
      <c r="D223" s="86">
        <v>130</v>
      </c>
      <c r="E223" s="144">
        <v>72239</v>
      </c>
      <c r="F223" s="142">
        <f t="shared" si="19"/>
        <v>9391070</v>
      </c>
      <c r="G223" s="144">
        <v>71769</v>
      </c>
      <c r="H223" s="144">
        <f t="shared" si="20"/>
        <v>9329970</v>
      </c>
      <c r="I223" s="143" t="str">
        <f t="shared" si="21"/>
        <v>OK</v>
      </c>
      <c r="J223" s="144">
        <v>71842</v>
      </c>
      <c r="K223" s="144">
        <f t="shared" si="22"/>
        <v>9339460</v>
      </c>
      <c r="L223" s="143" t="str">
        <f t="shared" si="23"/>
        <v>OK</v>
      </c>
    </row>
    <row r="224" spans="1:12" ht="15" x14ac:dyDescent="0.25">
      <c r="A224" s="85">
        <v>7.4900000000000198</v>
      </c>
      <c r="B224" s="145" t="s">
        <v>304</v>
      </c>
      <c r="C224" s="85" t="s">
        <v>93</v>
      </c>
      <c r="D224" s="86">
        <v>40</v>
      </c>
      <c r="E224" s="144">
        <v>86573</v>
      </c>
      <c r="F224" s="142">
        <f t="shared" si="19"/>
        <v>3462920</v>
      </c>
      <c r="G224" s="144">
        <v>86010</v>
      </c>
      <c r="H224" s="144">
        <f t="shared" si="20"/>
        <v>3440400</v>
      </c>
      <c r="I224" s="143" t="str">
        <f t="shared" si="21"/>
        <v>OK</v>
      </c>
      <c r="J224" s="144">
        <v>86097</v>
      </c>
      <c r="K224" s="144">
        <f t="shared" si="22"/>
        <v>3443880</v>
      </c>
      <c r="L224" s="143" t="str">
        <f t="shared" si="23"/>
        <v>OK</v>
      </c>
    </row>
    <row r="225" spans="1:12" ht="15" x14ac:dyDescent="0.25">
      <c r="A225" s="85"/>
      <c r="B225" s="145"/>
      <c r="C225" s="85"/>
      <c r="D225" s="86"/>
      <c r="E225" s="144"/>
      <c r="F225" s="142">
        <f t="shared" si="19"/>
        <v>0</v>
      </c>
      <c r="G225" s="144"/>
      <c r="H225" s="144">
        <f t="shared" si="20"/>
        <v>0</v>
      </c>
      <c r="I225" s="143" t="str">
        <f t="shared" si="21"/>
        <v>OK</v>
      </c>
      <c r="J225" s="144"/>
      <c r="K225" s="144">
        <f t="shared" si="22"/>
        <v>0</v>
      </c>
      <c r="L225" s="143" t="str">
        <f t="shared" si="23"/>
        <v>OK</v>
      </c>
    </row>
    <row r="226" spans="1:12" ht="15" x14ac:dyDescent="0.25">
      <c r="A226" s="85"/>
      <c r="B226" s="144" t="s">
        <v>305</v>
      </c>
      <c r="C226" s="85"/>
      <c r="D226" s="86"/>
      <c r="E226" s="144"/>
      <c r="F226" s="142">
        <f t="shared" si="19"/>
        <v>0</v>
      </c>
      <c r="G226" s="144"/>
      <c r="H226" s="144">
        <f t="shared" si="20"/>
        <v>0</v>
      </c>
      <c r="I226" s="143" t="str">
        <f t="shared" si="21"/>
        <v>OK</v>
      </c>
      <c r="J226" s="144"/>
      <c r="K226" s="144">
        <f t="shared" si="22"/>
        <v>0</v>
      </c>
      <c r="L226" s="143" t="str">
        <f t="shared" si="23"/>
        <v>OK</v>
      </c>
    </row>
    <row r="227" spans="1:12" ht="15" x14ac:dyDescent="0.25">
      <c r="A227" s="85"/>
      <c r="B227" s="145"/>
      <c r="C227" s="85"/>
      <c r="D227" s="86"/>
      <c r="E227" s="144"/>
      <c r="F227" s="142">
        <f t="shared" si="19"/>
        <v>0</v>
      </c>
      <c r="G227" s="144"/>
      <c r="H227" s="144">
        <f t="shared" si="20"/>
        <v>0</v>
      </c>
      <c r="I227" s="143" t="str">
        <f t="shared" si="21"/>
        <v>OK</v>
      </c>
      <c r="J227" s="144"/>
      <c r="K227" s="144">
        <f t="shared" si="22"/>
        <v>0</v>
      </c>
      <c r="L227" s="143" t="str">
        <f t="shared" si="23"/>
        <v>OK</v>
      </c>
    </row>
    <row r="228" spans="1:12" ht="15" x14ac:dyDescent="0.25">
      <c r="A228" s="85">
        <v>8</v>
      </c>
      <c r="B228" s="145" t="s">
        <v>306</v>
      </c>
      <c r="C228" s="85"/>
      <c r="D228" s="86"/>
      <c r="E228" s="144"/>
      <c r="F228" s="142">
        <f t="shared" si="19"/>
        <v>0</v>
      </c>
      <c r="G228" s="144"/>
      <c r="H228" s="144">
        <f t="shared" si="20"/>
        <v>0</v>
      </c>
      <c r="I228" s="143" t="str">
        <f t="shared" si="21"/>
        <v>OK</v>
      </c>
      <c r="J228" s="144"/>
      <c r="K228" s="144">
        <f t="shared" si="22"/>
        <v>0</v>
      </c>
      <c r="L228" s="143" t="str">
        <f t="shared" si="23"/>
        <v>OK</v>
      </c>
    </row>
    <row r="229" spans="1:12" ht="15" x14ac:dyDescent="0.25">
      <c r="A229" s="85">
        <v>8.1</v>
      </c>
      <c r="B229" s="145" t="s">
        <v>307</v>
      </c>
      <c r="C229" s="85" t="s">
        <v>7</v>
      </c>
      <c r="D229" s="86">
        <v>742.79</v>
      </c>
      <c r="E229" s="144">
        <v>75169</v>
      </c>
      <c r="F229" s="142">
        <f t="shared" si="19"/>
        <v>55834782</v>
      </c>
      <c r="G229" s="144">
        <v>74680</v>
      </c>
      <c r="H229" s="144">
        <f t="shared" si="20"/>
        <v>55471557</v>
      </c>
      <c r="I229" s="143" t="str">
        <f t="shared" si="21"/>
        <v>OK</v>
      </c>
      <c r="J229" s="144">
        <v>74756</v>
      </c>
      <c r="K229" s="144">
        <f t="shared" si="22"/>
        <v>55528009</v>
      </c>
      <c r="L229" s="143" t="str">
        <f t="shared" si="23"/>
        <v>OK</v>
      </c>
    </row>
    <row r="230" spans="1:12" ht="15" x14ac:dyDescent="0.25">
      <c r="A230" s="85" t="s">
        <v>308</v>
      </c>
      <c r="B230" s="145" t="s">
        <v>309</v>
      </c>
      <c r="C230" s="85" t="s">
        <v>7</v>
      </c>
      <c r="D230" s="86">
        <v>5394.76</v>
      </c>
      <c r="E230" s="144">
        <v>72333</v>
      </c>
      <c r="F230" s="142">
        <f t="shared" si="19"/>
        <v>390219175</v>
      </c>
      <c r="G230" s="144">
        <v>71610</v>
      </c>
      <c r="H230" s="144">
        <f t="shared" si="20"/>
        <v>386318764</v>
      </c>
      <c r="I230" s="143" t="str">
        <f t="shared" si="21"/>
        <v>OK</v>
      </c>
      <c r="J230" s="144">
        <v>71935</v>
      </c>
      <c r="K230" s="144">
        <f t="shared" si="22"/>
        <v>388072061</v>
      </c>
      <c r="L230" s="143" t="str">
        <f t="shared" si="23"/>
        <v>OK</v>
      </c>
    </row>
    <row r="231" spans="1:12" ht="15" x14ac:dyDescent="0.25">
      <c r="A231" s="85" t="s">
        <v>310</v>
      </c>
      <c r="B231" s="145" t="s">
        <v>311</v>
      </c>
      <c r="C231" s="85" t="s">
        <v>93</v>
      </c>
      <c r="D231" s="86">
        <v>9796</v>
      </c>
      <c r="E231" s="144">
        <v>2747</v>
      </c>
      <c r="F231" s="142">
        <f t="shared" si="19"/>
        <v>26909612</v>
      </c>
      <c r="G231" s="144">
        <v>2729</v>
      </c>
      <c r="H231" s="144">
        <f t="shared" si="20"/>
        <v>26733284</v>
      </c>
      <c r="I231" s="143" t="str">
        <f t="shared" si="21"/>
        <v>OK</v>
      </c>
      <c r="J231" s="144">
        <v>2732</v>
      </c>
      <c r="K231" s="144">
        <f t="shared" si="22"/>
        <v>26762672</v>
      </c>
      <c r="L231" s="143" t="str">
        <f t="shared" si="23"/>
        <v>OK</v>
      </c>
    </row>
    <row r="232" spans="1:12" ht="15" x14ac:dyDescent="0.25">
      <c r="A232" s="85" t="s">
        <v>312</v>
      </c>
      <c r="B232" s="145" t="s">
        <v>313</v>
      </c>
      <c r="C232" s="85" t="s">
        <v>128</v>
      </c>
      <c r="D232" s="86">
        <v>560</v>
      </c>
      <c r="E232" s="144">
        <v>4172</v>
      </c>
      <c r="F232" s="142">
        <f t="shared" si="19"/>
        <v>2336320</v>
      </c>
      <c r="G232" s="144">
        <v>4145</v>
      </c>
      <c r="H232" s="144">
        <f t="shared" si="20"/>
        <v>2321200</v>
      </c>
      <c r="I232" s="143" t="str">
        <f t="shared" si="21"/>
        <v>OK</v>
      </c>
      <c r="J232" s="144">
        <v>4149</v>
      </c>
      <c r="K232" s="144">
        <f t="shared" si="22"/>
        <v>2323440</v>
      </c>
      <c r="L232" s="143" t="str">
        <f t="shared" si="23"/>
        <v>OK</v>
      </c>
    </row>
    <row r="233" spans="1:12" ht="15" x14ac:dyDescent="0.25">
      <c r="A233" s="85" t="s">
        <v>314</v>
      </c>
      <c r="B233" s="145" t="s">
        <v>315</v>
      </c>
      <c r="C233" s="85" t="s">
        <v>7</v>
      </c>
      <c r="D233" s="86">
        <v>1911</v>
      </c>
      <c r="E233" s="144">
        <v>74185</v>
      </c>
      <c r="F233" s="142">
        <f t="shared" si="19"/>
        <v>141767535</v>
      </c>
      <c r="G233" s="144">
        <v>73703</v>
      </c>
      <c r="H233" s="144">
        <f t="shared" si="20"/>
        <v>140846433</v>
      </c>
      <c r="I233" s="143" t="str">
        <f t="shared" si="21"/>
        <v>OK</v>
      </c>
      <c r="J233" s="144">
        <v>73777</v>
      </c>
      <c r="K233" s="144">
        <f t="shared" si="22"/>
        <v>140987847</v>
      </c>
      <c r="L233" s="143" t="str">
        <f t="shared" si="23"/>
        <v>OK</v>
      </c>
    </row>
    <row r="234" spans="1:12" ht="15" x14ac:dyDescent="0.25">
      <c r="A234" s="85"/>
      <c r="B234" s="145"/>
      <c r="C234" s="85"/>
      <c r="D234" s="86"/>
      <c r="E234" s="144"/>
      <c r="F234" s="142">
        <f t="shared" si="19"/>
        <v>0</v>
      </c>
      <c r="G234" s="144"/>
      <c r="H234" s="144">
        <f t="shared" si="20"/>
        <v>0</v>
      </c>
      <c r="I234" s="143" t="str">
        <f t="shared" si="21"/>
        <v>OK</v>
      </c>
      <c r="J234" s="144"/>
      <c r="K234" s="144">
        <f t="shared" si="22"/>
        <v>0</v>
      </c>
      <c r="L234" s="143" t="str">
        <f t="shared" si="23"/>
        <v>OK</v>
      </c>
    </row>
    <row r="235" spans="1:12" ht="15" x14ac:dyDescent="0.25">
      <c r="A235" s="85"/>
      <c r="B235" s="144" t="s">
        <v>316</v>
      </c>
      <c r="C235" s="85"/>
      <c r="D235" s="86"/>
      <c r="E235" s="144"/>
      <c r="F235" s="142">
        <f t="shared" si="19"/>
        <v>0</v>
      </c>
      <c r="G235" s="144"/>
      <c r="H235" s="144">
        <f t="shared" si="20"/>
        <v>0</v>
      </c>
      <c r="I235" s="143" t="str">
        <f t="shared" si="21"/>
        <v>OK</v>
      </c>
      <c r="J235" s="144"/>
      <c r="K235" s="144">
        <f t="shared" si="22"/>
        <v>0</v>
      </c>
      <c r="L235" s="143" t="str">
        <f t="shared" si="23"/>
        <v>OK</v>
      </c>
    </row>
    <row r="236" spans="1:12" ht="15" x14ac:dyDescent="0.25">
      <c r="A236" s="85"/>
      <c r="B236" s="145"/>
      <c r="C236" s="85"/>
      <c r="D236" s="86"/>
      <c r="E236" s="144"/>
      <c r="F236" s="142">
        <f t="shared" si="19"/>
        <v>0</v>
      </c>
      <c r="G236" s="144"/>
      <c r="H236" s="144">
        <f t="shared" si="20"/>
        <v>0</v>
      </c>
      <c r="I236" s="143" t="str">
        <f t="shared" si="21"/>
        <v>OK</v>
      </c>
      <c r="J236" s="144"/>
      <c r="K236" s="144">
        <f t="shared" si="22"/>
        <v>0</v>
      </c>
      <c r="L236" s="143" t="str">
        <f t="shared" si="23"/>
        <v>OK</v>
      </c>
    </row>
    <row r="237" spans="1:12" ht="15" x14ac:dyDescent="0.25">
      <c r="A237" s="85">
        <v>9</v>
      </c>
      <c r="B237" s="145" t="s">
        <v>317</v>
      </c>
      <c r="C237" s="85"/>
      <c r="D237" s="86"/>
      <c r="E237" s="144"/>
      <c r="F237" s="142">
        <f t="shared" si="19"/>
        <v>0</v>
      </c>
      <c r="G237" s="144"/>
      <c r="H237" s="144">
        <f t="shared" si="20"/>
        <v>0</v>
      </c>
      <c r="I237" s="143" t="str">
        <f t="shared" si="21"/>
        <v>OK</v>
      </c>
      <c r="J237" s="144"/>
      <c r="K237" s="144">
        <f t="shared" si="22"/>
        <v>0</v>
      </c>
      <c r="L237" s="143" t="str">
        <f t="shared" si="23"/>
        <v>OK</v>
      </c>
    </row>
    <row r="238" spans="1:12" ht="15" x14ac:dyDescent="0.25">
      <c r="A238" s="85">
        <v>9.1</v>
      </c>
      <c r="B238" s="145" t="s">
        <v>318</v>
      </c>
      <c r="C238" s="85" t="s">
        <v>7</v>
      </c>
      <c r="D238" s="86">
        <v>2486</v>
      </c>
      <c r="E238" s="144">
        <v>23481</v>
      </c>
      <c r="F238" s="142">
        <f t="shared" si="19"/>
        <v>58373766</v>
      </c>
      <c r="G238" s="144">
        <v>23328</v>
      </c>
      <c r="H238" s="144">
        <f t="shared" si="20"/>
        <v>57993408</v>
      </c>
      <c r="I238" s="143" t="str">
        <f t="shared" si="21"/>
        <v>OK</v>
      </c>
      <c r="J238" s="144">
        <v>23352</v>
      </c>
      <c r="K238" s="144">
        <f t="shared" si="22"/>
        <v>58053072</v>
      </c>
      <c r="L238" s="143" t="str">
        <f t="shared" si="23"/>
        <v>OK</v>
      </c>
    </row>
    <row r="239" spans="1:12" ht="15" x14ac:dyDescent="0.25">
      <c r="A239" s="85">
        <v>9.1999999999999993</v>
      </c>
      <c r="B239" s="145" t="s">
        <v>319</v>
      </c>
      <c r="C239" s="85" t="s">
        <v>7</v>
      </c>
      <c r="D239" s="86">
        <v>2486</v>
      </c>
      <c r="E239" s="144">
        <v>9907</v>
      </c>
      <c r="F239" s="142">
        <f t="shared" si="19"/>
        <v>24628802</v>
      </c>
      <c r="G239" s="144">
        <v>9843</v>
      </c>
      <c r="H239" s="144">
        <f t="shared" si="20"/>
        <v>24469698</v>
      </c>
      <c r="I239" s="143" t="str">
        <f t="shared" si="21"/>
        <v>OK</v>
      </c>
      <c r="J239" s="144">
        <v>9853</v>
      </c>
      <c r="K239" s="144">
        <f t="shared" si="22"/>
        <v>24494558</v>
      </c>
      <c r="L239" s="143" t="str">
        <f t="shared" si="23"/>
        <v>OK</v>
      </c>
    </row>
    <row r="240" spans="1:12" ht="15" x14ac:dyDescent="0.25">
      <c r="A240" s="85">
        <v>9.3000000000000007</v>
      </c>
      <c r="B240" s="145" t="s">
        <v>320</v>
      </c>
      <c r="C240" s="85" t="s">
        <v>7</v>
      </c>
      <c r="D240" s="86">
        <v>1598.4</v>
      </c>
      <c r="E240" s="144">
        <v>84022</v>
      </c>
      <c r="F240" s="142">
        <f t="shared" si="19"/>
        <v>134300765</v>
      </c>
      <c r="G240" s="144">
        <v>83476</v>
      </c>
      <c r="H240" s="144">
        <f t="shared" si="20"/>
        <v>133428038</v>
      </c>
      <c r="I240" s="143" t="str">
        <f t="shared" si="21"/>
        <v>OK</v>
      </c>
      <c r="J240" s="144">
        <v>83560</v>
      </c>
      <c r="K240" s="144">
        <f t="shared" si="22"/>
        <v>133562304</v>
      </c>
      <c r="L240" s="143" t="str">
        <f t="shared" si="23"/>
        <v>OK</v>
      </c>
    </row>
    <row r="241" spans="1:12" ht="15" x14ac:dyDescent="0.25">
      <c r="A241" s="85">
        <v>9.4</v>
      </c>
      <c r="B241" s="145" t="s">
        <v>321</v>
      </c>
      <c r="C241" s="85" t="s">
        <v>7</v>
      </c>
      <c r="D241" s="86">
        <v>849.49</v>
      </c>
      <c r="E241" s="144">
        <v>86071</v>
      </c>
      <c r="F241" s="142">
        <f t="shared" si="19"/>
        <v>73116454</v>
      </c>
      <c r="G241" s="144">
        <v>85512</v>
      </c>
      <c r="H241" s="144">
        <f t="shared" si="20"/>
        <v>72641589</v>
      </c>
      <c r="I241" s="143" t="str">
        <f t="shared" si="21"/>
        <v>OK</v>
      </c>
      <c r="J241" s="144">
        <v>85598</v>
      </c>
      <c r="K241" s="144">
        <f t="shared" si="22"/>
        <v>72714645</v>
      </c>
      <c r="L241" s="143" t="str">
        <f t="shared" si="23"/>
        <v>OK</v>
      </c>
    </row>
    <row r="242" spans="1:12" ht="15" x14ac:dyDescent="0.25">
      <c r="A242" s="85">
        <v>9.5</v>
      </c>
      <c r="B242" s="145" t="s">
        <v>322</v>
      </c>
      <c r="C242" s="85" t="s">
        <v>7</v>
      </c>
      <c r="D242" s="86">
        <v>1288.8</v>
      </c>
      <c r="E242" s="144">
        <v>64443</v>
      </c>
      <c r="F242" s="142">
        <f t="shared" si="19"/>
        <v>83054138</v>
      </c>
      <c r="G242" s="144">
        <v>64024</v>
      </c>
      <c r="H242" s="144">
        <f t="shared" si="20"/>
        <v>82514131</v>
      </c>
      <c r="I242" s="143" t="str">
        <f t="shared" si="21"/>
        <v>OK</v>
      </c>
      <c r="J242" s="144">
        <v>64089</v>
      </c>
      <c r="K242" s="144">
        <f t="shared" si="22"/>
        <v>82597903</v>
      </c>
      <c r="L242" s="143" t="str">
        <f t="shared" si="23"/>
        <v>OK</v>
      </c>
    </row>
    <row r="243" spans="1:12" ht="15" x14ac:dyDescent="0.25">
      <c r="A243" s="85">
        <v>9.6</v>
      </c>
      <c r="B243" s="145" t="s">
        <v>323</v>
      </c>
      <c r="C243" s="85" t="s">
        <v>7</v>
      </c>
      <c r="D243" s="86">
        <v>77.03</v>
      </c>
      <c r="E243" s="144">
        <v>94060</v>
      </c>
      <c r="F243" s="142">
        <f t="shared" si="19"/>
        <v>7245442</v>
      </c>
      <c r="G243" s="144">
        <v>93449</v>
      </c>
      <c r="H243" s="144">
        <f t="shared" si="20"/>
        <v>7198376</v>
      </c>
      <c r="I243" s="143" t="str">
        <f t="shared" si="21"/>
        <v>OK</v>
      </c>
      <c r="J243" s="144">
        <v>93543</v>
      </c>
      <c r="K243" s="144">
        <f t="shared" si="22"/>
        <v>7205617</v>
      </c>
      <c r="L243" s="143" t="str">
        <f t="shared" si="23"/>
        <v>OK</v>
      </c>
    </row>
    <row r="244" spans="1:12" ht="15" x14ac:dyDescent="0.25">
      <c r="A244" s="85">
        <v>9.6999999999999993</v>
      </c>
      <c r="B244" s="145" t="s">
        <v>324</v>
      </c>
      <c r="C244" s="85" t="s">
        <v>93</v>
      </c>
      <c r="D244" s="86">
        <v>19</v>
      </c>
      <c r="E244" s="144">
        <v>57173</v>
      </c>
      <c r="F244" s="142">
        <f t="shared" si="19"/>
        <v>1086287</v>
      </c>
      <c r="G244" s="144">
        <v>56801</v>
      </c>
      <c r="H244" s="144">
        <f t="shared" si="20"/>
        <v>1079219</v>
      </c>
      <c r="I244" s="143" t="str">
        <f t="shared" si="21"/>
        <v>OK</v>
      </c>
      <c r="J244" s="144">
        <v>56859</v>
      </c>
      <c r="K244" s="144">
        <f t="shared" si="22"/>
        <v>1080321</v>
      </c>
      <c r="L244" s="143" t="str">
        <f t="shared" si="23"/>
        <v>OK</v>
      </c>
    </row>
    <row r="245" spans="1:12" ht="15" x14ac:dyDescent="0.25">
      <c r="A245" s="85">
        <v>9.8000000000000007</v>
      </c>
      <c r="B245" s="145" t="s">
        <v>325</v>
      </c>
      <c r="C245" s="85" t="s">
        <v>93</v>
      </c>
      <c r="D245" s="86">
        <v>2151.4299999999998</v>
      </c>
      <c r="E245" s="144">
        <v>19553</v>
      </c>
      <c r="F245" s="142">
        <f t="shared" si="19"/>
        <v>42066911</v>
      </c>
      <c r="G245" s="144">
        <v>19426</v>
      </c>
      <c r="H245" s="144">
        <f t="shared" si="20"/>
        <v>41793679</v>
      </c>
      <c r="I245" s="143" t="str">
        <f t="shared" si="21"/>
        <v>OK</v>
      </c>
      <c r="J245" s="144">
        <v>19445</v>
      </c>
      <c r="K245" s="144">
        <f t="shared" si="22"/>
        <v>41834556</v>
      </c>
      <c r="L245" s="143" t="str">
        <f t="shared" si="23"/>
        <v>OK</v>
      </c>
    </row>
    <row r="246" spans="1:12" ht="15" x14ac:dyDescent="0.25">
      <c r="A246" s="85">
        <v>9.9</v>
      </c>
      <c r="B246" s="145" t="s">
        <v>326</v>
      </c>
      <c r="C246" s="85" t="s">
        <v>7</v>
      </c>
      <c r="D246" s="86">
        <v>2282.21</v>
      </c>
      <c r="E246" s="144">
        <v>52200</v>
      </c>
      <c r="F246" s="142">
        <f t="shared" si="19"/>
        <v>119131362</v>
      </c>
      <c r="G246" s="144">
        <v>51861</v>
      </c>
      <c r="H246" s="144">
        <f t="shared" si="20"/>
        <v>118357693</v>
      </c>
      <c r="I246" s="143" t="str">
        <f t="shared" si="21"/>
        <v>OK</v>
      </c>
      <c r="J246" s="144">
        <v>51913</v>
      </c>
      <c r="K246" s="144">
        <f t="shared" si="22"/>
        <v>118476368</v>
      </c>
      <c r="L246" s="143" t="str">
        <f t="shared" si="23"/>
        <v>OK</v>
      </c>
    </row>
    <row r="247" spans="1:12" ht="15" x14ac:dyDescent="0.25">
      <c r="A247" s="85">
        <v>9.1</v>
      </c>
      <c r="B247" s="145" t="s">
        <v>327</v>
      </c>
      <c r="C247" s="85" t="s">
        <v>7</v>
      </c>
      <c r="D247" s="86">
        <v>5394.76</v>
      </c>
      <c r="E247" s="144">
        <v>16013</v>
      </c>
      <c r="F247" s="142">
        <f t="shared" si="19"/>
        <v>86386292</v>
      </c>
      <c r="G247" s="144">
        <v>15909</v>
      </c>
      <c r="H247" s="144">
        <f t="shared" si="20"/>
        <v>85825237</v>
      </c>
      <c r="I247" s="143" t="str">
        <f t="shared" si="21"/>
        <v>OK</v>
      </c>
      <c r="J247" s="144">
        <v>15925</v>
      </c>
      <c r="K247" s="144">
        <f t="shared" si="22"/>
        <v>85911553</v>
      </c>
      <c r="L247" s="143" t="str">
        <f t="shared" si="23"/>
        <v>OK</v>
      </c>
    </row>
    <row r="248" spans="1:12" ht="15" x14ac:dyDescent="0.25">
      <c r="A248" s="85">
        <v>9.11</v>
      </c>
      <c r="B248" s="145" t="s">
        <v>328</v>
      </c>
      <c r="C248" s="85" t="s">
        <v>7</v>
      </c>
      <c r="D248" s="86">
        <v>7.2</v>
      </c>
      <c r="E248" s="144">
        <v>261412</v>
      </c>
      <c r="F248" s="142">
        <f t="shared" si="19"/>
        <v>1882166</v>
      </c>
      <c r="G248" s="144">
        <v>259713</v>
      </c>
      <c r="H248" s="144">
        <f t="shared" si="20"/>
        <v>1869934</v>
      </c>
      <c r="I248" s="143" t="str">
        <f t="shared" si="21"/>
        <v>OK</v>
      </c>
      <c r="J248" s="144">
        <v>259974</v>
      </c>
      <c r="K248" s="144">
        <f t="shared" si="22"/>
        <v>1871813</v>
      </c>
      <c r="L248" s="143" t="str">
        <f t="shared" si="23"/>
        <v>OK</v>
      </c>
    </row>
    <row r="249" spans="1:12" ht="15" x14ac:dyDescent="0.25">
      <c r="A249" s="85">
        <v>9.1199999999999992</v>
      </c>
      <c r="B249" s="145" t="s">
        <v>329</v>
      </c>
      <c r="C249" s="85" t="s">
        <v>7</v>
      </c>
      <c r="D249" s="86">
        <v>663.5</v>
      </c>
      <c r="E249" s="144">
        <v>466314</v>
      </c>
      <c r="F249" s="142">
        <f t="shared" si="19"/>
        <v>309399339</v>
      </c>
      <c r="G249" s="144">
        <v>463283</v>
      </c>
      <c r="H249" s="144">
        <f t="shared" si="20"/>
        <v>307388271</v>
      </c>
      <c r="I249" s="143" t="str">
        <f t="shared" si="21"/>
        <v>OK</v>
      </c>
      <c r="J249" s="144">
        <v>463749</v>
      </c>
      <c r="K249" s="144">
        <f t="shared" si="22"/>
        <v>307697462</v>
      </c>
      <c r="L249" s="143" t="str">
        <f t="shared" si="23"/>
        <v>OK</v>
      </c>
    </row>
    <row r="250" spans="1:12" ht="15" x14ac:dyDescent="0.25">
      <c r="A250" s="85">
        <v>9.1300000000000008</v>
      </c>
      <c r="B250" s="145" t="s">
        <v>330</v>
      </c>
      <c r="C250" s="85" t="s">
        <v>7</v>
      </c>
      <c r="D250" s="86">
        <v>509.3</v>
      </c>
      <c r="E250" s="144">
        <v>310669</v>
      </c>
      <c r="F250" s="142">
        <f t="shared" si="19"/>
        <v>158223722</v>
      </c>
      <c r="G250" s="144">
        <v>308650</v>
      </c>
      <c r="H250" s="144">
        <f t="shared" si="20"/>
        <v>157195445</v>
      </c>
      <c r="I250" s="143" t="str">
        <f t="shared" si="21"/>
        <v>OK</v>
      </c>
      <c r="J250" s="144">
        <v>308960</v>
      </c>
      <c r="K250" s="144">
        <f t="shared" si="22"/>
        <v>157353328</v>
      </c>
      <c r="L250" s="143" t="str">
        <f t="shared" si="23"/>
        <v>OK</v>
      </c>
    </row>
    <row r="251" spans="1:12" ht="15" x14ac:dyDescent="0.25">
      <c r="A251" s="85">
        <v>9.14</v>
      </c>
      <c r="B251" s="145" t="s">
        <v>331</v>
      </c>
      <c r="C251" s="85" t="s">
        <v>7</v>
      </c>
      <c r="D251" s="86">
        <v>56.28</v>
      </c>
      <c r="E251" s="144">
        <v>380719</v>
      </c>
      <c r="F251" s="142">
        <f t="shared" si="19"/>
        <v>21426865</v>
      </c>
      <c r="G251" s="144">
        <v>378244</v>
      </c>
      <c r="H251" s="144">
        <f t="shared" si="20"/>
        <v>21287572</v>
      </c>
      <c r="I251" s="143" t="str">
        <f t="shared" si="21"/>
        <v>OK</v>
      </c>
      <c r="J251" s="144">
        <v>378625</v>
      </c>
      <c r="K251" s="144">
        <f t="shared" si="22"/>
        <v>21309015</v>
      </c>
      <c r="L251" s="143" t="str">
        <f t="shared" si="23"/>
        <v>OK</v>
      </c>
    </row>
    <row r="252" spans="1:12" ht="38.25" x14ac:dyDescent="0.25">
      <c r="A252" s="85">
        <v>9.15</v>
      </c>
      <c r="B252" s="145" t="s">
        <v>332</v>
      </c>
      <c r="C252" s="85" t="s">
        <v>7</v>
      </c>
      <c r="D252" s="86">
        <v>122.12</v>
      </c>
      <c r="E252" s="144">
        <v>695030</v>
      </c>
      <c r="F252" s="142">
        <f t="shared" si="19"/>
        <v>84877064</v>
      </c>
      <c r="G252" s="144">
        <v>688080</v>
      </c>
      <c r="H252" s="144">
        <f t="shared" si="20"/>
        <v>84028330</v>
      </c>
      <c r="I252" s="143" t="str">
        <f t="shared" si="21"/>
        <v>OK</v>
      </c>
      <c r="J252" s="144">
        <v>691207</v>
      </c>
      <c r="K252" s="144">
        <f t="shared" si="22"/>
        <v>84410199</v>
      </c>
      <c r="L252" s="143" t="str">
        <f t="shared" si="23"/>
        <v>OK</v>
      </c>
    </row>
    <row r="253" spans="1:12" ht="38.25" x14ac:dyDescent="0.25">
      <c r="A253" s="85">
        <v>9.16</v>
      </c>
      <c r="B253" s="145" t="s">
        <v>333</v>
      </c>
      <c r="C253" s="85" t="s">
        <v>93</v>
      </c>
      <c r="D253" s="86">
        <v>237.96</v>
      </c>
      <c r="E253" s="144">
        <v>91546</v>
      </c>
      <c r="F253" s="142">
        <f t="shared" si="19"/>
        <v>21784286</v>
      </c>
      <c r="G253" s="144">
        <v>90951</v>
      </c>
      <c r="H253" s="144">
        <f t="shared" si="20"/>
        <v>21642700</v>
      </c>
      <c r="I253" s="143" t="str">
        <f t="shared" si="21"/>
        <v>OK</v>
      </c>
      <c r="J253" s="144">
        <v>91042</v>
      </c>
      <c r="K253" s="144">
        <f t="shared" si="22"/>
        <v>21664354</v>
      </c>
      <c r="L253" s="143" t="str">
        <f t="shared" si="23"/>
        <v>OK</v>
      </c>
    </row>
    <row r="254" spans="1:12" ht="15" x14ac:dyDescent="0.25">
      <c r="A254" s="85"/>
      <c r="B254" s="145"/>
      <c r="C254" s="85"/>
      <c r="D254" s="86"/>
      <c r="E254" s="144"/>
      <c r="F254" s="142">
        <f t="shared" si="19"/>
        <v>0</v>
      </c>
      <c r="G254" s="144"/>
      <c r="H254" s="144">
        <f t="shared" si="20"/>
        <v>0</v>
      </c>
      <c r="I254" s="143" t="str">
        <f t="shared" si="21"/>
        <v>OK</v>
      </c>
      <c r="J254" s="144"/>
      <c r="K254" s="144">
        <f t="shared" si="22"/>
        <v>0</v>
      </c>
      <c r="L254" s="143" t="str">
        <f t="shared" si="23"/>
        <v>OK</v>
      </c>
    </row>
    <row r="255" spans="1:12" ht="15" x14ac:dyDescent="0.25">
      <c r="A255" s="85"/>
      <c r="B255" s="144" t="s">
        <v>334</v>
      </c>
      <c r="C255" s="85"/>
      <c r="D255" s="86"/>
      <c r="E255" s="144"/>
      <c r="F255" s="142">
        <f t="shared" si="19"/>
        <v>0</v>
      </c>
      <c r="G255" s="144"/>
      <c r="H255" s="144">
        <f t="shared" si="20"/>
        <v>0</v>
      </c>
      <c r="I255" s="143" t="str">
        <f t="shared" si="21"/>
        <v>OK</v>
      </c>
      <c r="J255" s="144"/>
      <c r="K255" s="144">
        <f t="shared" si="22"/>
        <v>0</v>
      </c>
      <c r="L255" s="143" t="str">
        <f t="shared" si="23"/>
        <v>OK</v>
      </c>
    </row>
    <row r="256" spans="1:12" ht="15" x14ac:dyDescent="0.25">
      <c r="A256" s="85"/>
      <c r="B256" s="145"/>
      <c r="C256" s="85"/>
      <c r="D256" s="86"/>
      <c r="E256" s="144"/>
      <c r="F256" s="142">
        <f t="shared" si="19"/>
        <v>0</v>
      </c>
      <c r="G256" s="144"/>
      <c r="H256" s="144">
        <f t="shared" si="20"/>
        <v>0</v>
      </c>
      <c r="I256" s="143" t="str">
        <f t="shared" si="21"/>
        <v>OK</v>
      </c>
      <c r="J256" s="144"/>
      <c r="K256" s="144">
        <f t="shared" si="22"/>
        <v>0</v>
      </c>
      <c r="L256" s="143" t="str">
        <f t="shared" si="23"/>
        <v>OK</v>
      </c>
    </row>
    <row r="257" spans="1:12" ht="15" x14ac:dyDescent="0.25">
      <c r="A257" s="85">
        <v>10</v>
      </c>
      <c r="B257" s="145" t="s">
        <v>335</v>
      </c>
      <c r="C257" s="85"/>
      <c r="D257" s="86"/>
      <c r="E257" s="144"/>
      <c r="F257" s="142">
        <f t="shared" si="19"/>
        <v>0</v>
      </c>
      <c r="G257" s="144"/>
      <c r="H257" s="144">
        <f t="shared" si="20"/>
        <v>0</v>
      </c>
      <c r="I257" s="143" t="str">
        <f t="shared" si="21"/>
        <v>OK</v>
      </c>
      <c r="J257" s="144"/>
      <c r="K257" s="144">
        <f t="shared" si="22"/>
        <v>0</v>
      </c>
      <c r="L257" s="143" t="str">
        <f t="shared" si="23"/>
        <v>OK</v>
      </c>
    </row>
    <row r="258" spans="1:12" ht="15" x14ac:dyDescent="0.25">
      <c r="A258" s="85">
        <v>10.1</v>
      </c>
      <c r="B258" s="145" t="s">
        <v>336</v>
      </c>
      <c r="C258" s="85" t="s">
        <v>2</v>
      </c>
      <c r="D258" s="86">
        <v>95</v>
      </c>
      <c r="E258" s="144">
        <v>565687</v>
      </c>
      <c r="F258" s="142">
        <f t="shared" si="19"/>
        <v>53740265</v>
      </c>
      <c r="G258" s="144">
        <v>562010</v>
      </c>
      <c r="H258" s="144">
        <f t="shared" si="20"/>
        <v>53390950</v>
      </c>
      <c r="I258" s="143" t="str">
        <f t="shared" si="21"/>
        <v>OK</v>
      </c>
      <c r="J258" s="144">
        <v>562576</v>
      </c>
      <c r="K258" s="144">
        <f t="shared" si="22"/>
        <v>53444720</v>
      </c>
      <c r="L258" s="143" t="str">
        <f t="shared" si="23"/>
        <v>OK</v>
      </c>
    </row>
    <row r="259" spans="1:12" ht="15" x14ac:dyDescent="0.25">
      <c r="A259" s="85">
        <v>10.199999999999999</v>
      </c>
      <c r="B259" s="145" t="s">
        <v>337</v>
      </c>
      <c r="C259" s="85" t="s">
        <v>2</v>
      </c>
      <c r="D259" s="86">
        <v>4</v>
      </c>
      <c r="E259" s="144">
        <v>734687</v>
      </c>
      <c r="F259" s="142">
        <f t="shared" si="19"/>
        <v>2938748</v>
      </c>
      <c r="G259" s="144">
        <v>729912</v>
      </c>
      <c r="H259" s="144">
        <f t="shared" si="20"/>
        <v>2919648</v>
      </c>
      <c r="I259" s="143" t="str">
        <f t="shared" si="21"/>
        <v>OK</v>
      </c>
      <c r="J259" s="144">
        <v>730646</v>
      </c>
      <c r="K259" s="144">
        <f t="shared" si="22"/>
        <v>2922584</v>
      </c>
      <c r="L259" s="143" t="str">
        <f t="shared" si="23"/>
        <v>OK</v>
      </c>
    </row>
    <row r="260" spans="1:12" ht="15" x14ac:dyDescent="0.25">
      <c r="A260" s="85">
        <v>10.3</v>
      </c>
      <c r="B260" s="145" t="s">
        <v>338</v>
      </c>
      <c r="C260" s="85" t="s">
        <v>2</v>
      </c>
      <c r="D260" s="86">
        <v>95</v>
      </c>
      <c r="E260" s="144">
        <v>304301</v>
      </c>
      <c r="F260" s="142">
        <f t="shared" si="19"/>
        <v>28908595</v>
      </c>
      <c r="G260" s="144">
        <v>302323</v>
      </c>
      <c r="H260" s="144">
        <f t="shared" si="20"/>
        <v>28720685</v>
      </c>
      <c r="I260" s="143" t="str">
        <f t="shared" si="21"/>
        <v>OK</v>
      </c>
      <c r="J260" s="144">
        <v>302627</v>
      </c>
      <c r="K260" s="144">
        <f t="shared" si="22"/>
        <v>28749565</v>
      </c>
      <c r="L260" s="143" t="str">
        <f t="shared" si="23"/>
        <v>OK</v>
      </c>
    </row>
    <row r="261" spans="1:12" ht="25.5" x14ac:dyDescent="0.25">
      <c r="A261" s="85">
        <v>10.4</v>
      </c>
      <c r="B261" s="145" t="s">
        <v>339</v>
      </c>
      <c r="C261" s="85" t="s">
        <v>2</v>
      </c>
      <c r="D261" s="86">
        <v>4</v>
      </c>
      <c r="E261" s="144">
        <v>526268</v>
      </c>
      <c r="F261" s="142">
        <f t="shared" si="19"/>
        <v>2105072</v>
      </c>
      <c r="G261" s="144">
        <v>522847</v>
      </c>
      <c r="H261" s="144">
        <f t="shared" si="20"/>
        <v>2091388</v>
      </c>
      <c r="I261" s="143" t="str">
        <f t="shared" si="21"/>
        <v>OK</v>
      </c>
      <c r="J261" s="144">
        <v>523374</v>
      </c>
      <c r="K261" s="144">
        <f t="shared" si="22"/>
        <v>2093496</v>
      </c>
      <c r="L261" s="143" t="str">
        <f t="shared" si="23"/>
        <v>OK</v>
      </c>
    </row>
    <row r="262" spans="1:12" ht="15" x14ac:dyDescent="0.25">
      <c r="A262" s="85">
        <v>10.5</v>
      </c>
      <c r="B262" s="145" t="s">
        <v>340</v>
      </c>
      <c r="C262" s="85" t="s">
        <v>2</v>
      </c>
      <c r="D262" s="86">
        <v>99</v>
      </c>
      <c r="E262" s="144">
        <v>301200</v>
      </c>
      <c r="F262" s="142">
        <f t="shared" si="19"/>
        <v>29818800</v>
      </c>
      <c r="G262" s="144">
        <v>299242</v>
      </c>
      <c r="H262" s="144">
        <f t="shared" si="20"/>
        <v>29624958</v>
      </c>
      <c r="I262" s="143" t="str">
        <f t="shared" si="21"/>
        <v>OK</v>
      </c>
      <c r="J262" s="144">
        <v>299543</v>
      </c>
      <c r="K262" s="144">
        <f t="shared" si="22"/>
        <v>29654757</v>
      </c>
      <c r="L262" s="143" t="str">
        <f t="shared" si="23"/>
        <v>OK</v>
      </c>
    </row>
    <row r="263" spans="1:12" ht="15" x14ac:dyDescent="0.25">
      <c r="A263" s="85">
        <v>10.6</v>
      </c>
      <c r="B263" s="145" t="s">
        <v>341</v>
      </c>
      <c r="C263" s="85" t="s">
        <v>2</v>
      </c>
      <c r="D263" s="86">
        <v>96</v>
      </c>
      <c r="E263" s="144">
        <v>243969</v>
      </c>
      <c r="F263" s="142">
        <f t="shared" si="19"/>
        <v>23421024</v>
      </c>
      <c r="G263" s="144">
        <v>242383</v>
      </c>
      <c r="H263" s="144">
        <f t="shared" si="20"/>
        <v>23268768</v>
      </c>
      <c r="I263" s="143" t="str">
        <f t="shared" si="21"/>
        <v>OK</v>
      </c>
      <c r="J263" s="144">
        <v>242627</v>
      </c>
      <c r="K263" s="144">
        <f t="shared" si="22"/>
        <v>23292192</v>
      </c>
      <c r="L263" s="143" t="str">
        <f t="shared" si="23"/>
        <v>OK</v>
      </c>
    </row>
    <row r="264" spans="1:12" ht="38.25" x14ac:dyDescent="0.25">
      <c r="A264" s="85">
        <v>10.7</v>
      </c>
      <c r="B264" s="145" t="s">
        <v>342</v>
      </c>
      <c r="C264" s="85" t="s">
        <v>2</v>
      </c>
      <c r="D264" s="86">
        <v>4</v>
      </c>
      <c r="E264" s="144">
        <v>1347964</v>
      </c>
      <c r="F264" s="142">
        <f t="shared" si="19"/>
        <v>5391856</v>
      </c>
      <c r="G264" s="144">
        <v>1339202</v>
      </c>
      <c r="H264" s="144">
        <f t="shared" si="20"/>
        <v>5356808</v>
      </c>
      <c r="I264" s="143" t="str">
        <f t="shared" si="21"/>
        <v>OK</v>
      </c>
      <c r="J264" s="144">
        <v>1340550</v>
      </c>
      <c r="K264" s="144">
        <f t="shared" si="22"/>
        <v>5362200</v>
      </c>
      <c r="L264" s="143" t="str">
        <f t="shared" si="23"/>
        <v>OK</v>
      </c>
    </row>
    <row r="265" spans="1:12" ht="15" x14ac:dyDescent="0.25">
      <c r="A265" s="85"/>
      <c r="B265" s="145"/>
      <c r="C265" s="85"/>
      <c r="D265" s="86"/>
      <c r="E265" s="144"/>
      <c r="F265" s="142">
        <f t="shared" si="19"/>
        <v>0</v>
      </c>
      <c r="G265" s="144"/>
      <c r="H265" s="144">
        <f t="shared" si="20"/>
        <v>0</v>
      </c>
      <c r="I265" s="143" t="str">
        <f t="shared" si="21"/>
        <v>OK</v>
      </c>
      <c r="J265" s="144"/>
      <c r="K265" s="144">
        <f t="shared" si="22"/>
        <v>0</v>
      </c>
      <c r="L265" s="143" t="str">
        <f t="shared" si="23"/>
        <v>OK</v>
      </c>
    </row>
    <row r="266" spans="1:12" ht="15" x14ac:dyDescent="0.25">
      <c r="A266" s="85"/>
      <c r="B266" s="144" t="s">
        <v>343</v>
      </c>
      <c r="C266" s="85"/>
      <c r="D266" s="86"/>
      <c r="E266" s="144"/>
      <c r="F266" s="142">
        <f t="shared" ref="F266:F300" si="24">ROUND($D266*E266,0)</f>
        <v>0</v>
      </c>
      <c r="G266" s="144"/>
      <c r="H266" s="144">
        <f t="shared" si="20"/>
        <v>0</v>
      </c>
      <c r="I266" s="143" t="str">
        <f t="shared" si="21"/>
        <v>OK</v>
      </c>
      <c r="J266" s="144"/>
      <c r="K266" s="144">
        <f t="shared" si="22"/>
        <v>0</v>
      </c>
      <c r="L266" s="143" t="str">
        <f t="shared" si="23"/>
        <v>OK</v>
      </c>
    </row>
    <row r="267" spans="1:12" ht="15" x14ac:dyDescent="0.25">
      <c r="A267" s="85"/>
      <c r="B267" s="145"/>
      <c r="C267" s="85"/>
      <c r="D267" s="86"/>
      <c r="E267" s="144"/>
      <c r="F267" s="142">
        <f t="shared" si="24"/>
        <v>0</v>
      </c>
      <c r="G267" s="144"/>
      <c r="H267" s="144">
        <f t="shared" ref="H267:H300" si="25">ROUND($D267*G267,0)</f>
        <v>0</v>
      </c>
      <c r="I267" s="143" t="str">
        <f t="shared" ref="I267:I300" si="26">+IF(G267&lt;=$E267,"OK","NO OK")</f>
        <v>OK</v>
      </c>
      <c r="J267" s="144"/>
      <c r="K267" s="144">
        <f t="shared" ref="K267:K300" si="27">ROUND($D267*J267,0)</f>
        <v>0</v>
      </c>
      <c r="L267" s="143" t="str">
        <f t="shared" ref="L267:L300" si="28">+IF(J267&lt;=$E267,"OK","NO OK")</f>
        <v>OK</v>
      </c>
    </row>
    <row r="268" spans="1:12" ht="15" x14ac:dyDescent="0.25">
      <c r="A268" s="85">
        <v>11</v>
      </c>
      <c r="B268" s="145" t="s">
        <v>344</v>
      </c>
      <c r="C268" s="85"/>
      <c r="D268" s="86"/>
      <c r="E268" s="144"/>
      <c r="F268" s="142">
        <f t="shared" si="24"/>
        <v>0</v>
      </c>
      <c r="G268" s="144"/>
      <c r="H268" s="144">
        <f t="shared" si="25"/>
        <v>0</v>
      </c>
      <c r="I268" s="143" t="str">
        <f t="shared" si="26"/>
        <v>OK</v>
      </c>
      <c r="J268" s="144"/>
      <c r="K268" s="144">
        <f t="shared" si="27"/>
        <v>0</v>
      </c>
      <c r="L268" s="143" t="str">
        <f t="shared" si="28"/>
        <v>OK</v>
      </c>
    </row>
    <row r="269" spans="1:12" ht="15" x14ac:dyDescent="0.25">
      <c r="A269" s="85">
        <v>11.1</v>
      </c>
      <c r="B269" s="145" t="s">
        <v>345</v>
      </c>
      <c r="C269" s="85" t="s">
        <v>11</v>
      </c>
      <c r="D269" s="86">
        <v>21.88</v>
      </c>
      <c r="E269" s="144">
        <v>860452</v>
      </c>
      <c r="F269" s="142">
        <f t="shared" si="24"/>
        <v>18826690</v>
      </c>
      <c r="G269" s="144">
        <v>854859</v>
      </c>
      <c r="H269" s="144">
        <f t="shared" si="25"/>
        <v>18704315</v>
      </c>
      <c r="I269" s="143" t="str">
        <f t="shared" si="26"/>
        <v>OK</v>
      </c>
      <c r="J269" s="144">
        <v>855720</v>
      </c>
      <c r="K269" s="144">
        <f t="shared" si="27"/>
        <v>18723154</v>
      </c>
      <c r="L269" s="143" t="str">
        <f t="shared" si="28"/>
        <v>OK</v>
      </c>
    </row>
    <row r="270" spans="1:12" ht="15" x14ac:dyDescent="0.25">
      <c r="A270" s="85">
        <v>11.2</v>
      </c>
      <c r="B270" s="145" t="s">
        <v>346</v>
      </c>
      <c r="C270" s="85" t="s">
        <v>7</v>
      </c>
      <c r="D270" s="86">
        <v>225</v>
      </c>
      <c r="E270" s="144">
        <v>57495</v>
      </c>
      <c r="F270" s="142">
        <f t="shared" si="24"/>
        <v>12936375</v>
      </c>
      <c r="G270" s="144">
        <v>57121</v>
      </c>
      <c r="H270" s="144">
        <f t="shared" si="25"/>
        <v>12852225</v>
      </c>
      <c r="I270" s="143" t="str">
        <f t="shared" si="26"/>
        <v>OK</v>
      </c>
      <c r="J270" s="144">
        <v>57179</v>
      </c>
      <c r="K270" s="144">
        <f t="shared" si="27"/>
        <v>12865275</v>
      </c>
      <c r="L270" s="143" t="str">
        <f t="shared" si="28"/>
        <v>OK</v>
      </c>
    </row>
    <row r="271" spans="1:12" ht="15" x14ac:dyDescent="0.25">
      <c r="A271" s="85">
        <v>11.3</v>
      </c>
      <c r="B271" s="145" t="s">
        <v>347</v>
      </c>
      <c r="C271" s="85" t="s">
        <v>7</v>
      </c>
      <c r="D271" s="86">
        <v>1190</v>
      </c>
      <c r="E271" s="144">
        <v>98914</v>
      </c>
      <c r="F271" s="142">
        <f t="shared" si="24"/>
        <v>117707660</v>
      </c>
      <c r="G271" s="144">
        <v>98271</v>
      </c>
      <c r="H271" s="144">
        <f t="shared" si="25"/>
        <v>116942490</v>
      </c>
      <c r="I271" s="143" t="str">
        <f t="shared" si="26"/>
        <v>OK</v>
      </c>
      <c r="J271" s="144">
        <v>98370</v>
      </c>
      <c r="K271" s="144">
        <f t="shared" si="27"/>
        <v>117060300</v>
      </c>
      <c r="L271" s="143" t="str">
        <f t="shared" si="28"/>
        <v>OK</v>
      </c>
    </row>
    <row r="272" spans="1:12" ht="25.5" x14ac:dyDescent="0.25">
      <c r="A272" s="85">
        <v>11.4</v>
      </c>
      <c r="B272" s="145" t="s">
        <v>348</v>
      </c>
      <c r="C272" s="85" t="s">
        <v>7</v>
      </c>
      <c r="D272" s="86">
        <v>2074.58</v>
      </c>
      <c r="E272" s="144">
        <v>52213</v>
      </c>
      <c r="F272" s="142">
        <f t="shared" si="24"/>
        <v>108320046</v>
      </c>
      <c r="G272" s="144">
        <v>51874</v>
      </c>
      <c r="H272" s="144">
        <f t="shared" si="25"/>
        <v>107616763</v>
      </c>
      <c r="I272" s="143" t="str">
        <f t="shared" si="26"/>
        <v>OK</v>
      </c>
      <c r="J272" s="144">
        <v>51926</v>
      </c>
      <c r="K272" s="144">
        <f t="shared" si="27"/>
        <v>107724641</v>
      </c>
      <c r="L272" s="143" t="str">
        <f t="shared" si="28"/>
        <v>OK</v>
      </c>
    </row>
    <row r="273" spans="1:12" ht="15" x14ac:dyDescent="0.25">
      <c r="A273" s="85">
        <v>11.5</v>
      </c>
      <c r="B273" s="145" t="s">
        <v>349</v>
      </c>
      <c r="C273" s="85" t="s">
        <v>7</v>
      </c>
      <c r="D273" s="86">
        <v>2239</v>
      </c>
      <c r="E273" s="144">
        <v>10831</v>
      </c>
      <c r="F273" s="142">
        <f t="shared" si="24"/>
        <v>24250609</v>
      </c>
      <c r="G273" s="144">
        <v>10761</v>
      </c>
      <c r="H273" s="144">
        <f t="shared" si="25"/>
        <v>24093879</v>
      </c>
      <c r="I273" s="143" t="str">
        <f t="shared" si="26"/>
        <v>OK</v>
      </c>
      <c r="J273" s="144">
        <v>10771</v>
      </c>
      <c r="K273" s="144">
        <f t="shared" si="27"/>
        <v>24116269</v>
      </c>
      <c r="L273" s="143" t="str">
        <f t="shared" si="28"/>
        <v>OK</v>
      </c>
    </row>
    <row r="274" spans="1:12" ht="15" x14ac:dyDescent="0.25">
      <c r="A274" s="85">
        <v>11.6</v>
      </c>
      <c r="B274" s="145" t="s">
        <v>350</v>
      </c>
      <c r="C274" s="85" t="s">
        <v>11</v>
      </c>
      <c r="D274" s="86">
        <v>132.5</v>
      </c>
      <c r="E274" s="144">
        <v>659968</v>
      </c>
      <c r="F274" s="142">
        <f t="shared" si="24"/>
        <v>87445760</v>
      </c>
      <c r="G274" s="144">
        <v>655678</v>
      </c>
      <c r="H274" s="144">
        <f t="shared" si="25"/>
        <v>86877335</v>
      </c>
      <c r="I274" s="143" t="str">
        <f t="shared" si="26"/>
        <v>OK</v>
      </c>
      <c r="J274" s="144">
        <v>656338</v>
      </c>
      <c r="K274" s="144">
        <f t="shared" si="27"/>
        <v>86964785</v>
      </c>
      <c r="L274" s="143" t="str">
        <f t="shared" si="28"/>
        <v>OK</v>
      </c>
    </row>
    <row r="275" spans="1:12" ht="15" x14ac:dyDescent="0.25">
      <c r="A275" s="85">
        <v>11.7</v>
      </c>
      <c r="B275" s="145" t="s">
        <v>381</v>
      </c>
      <c r="C275" s="85" t="s">
        <v>128</v>
      </c>
      <c r="D275" s="86">
        <v>7705.16</v>
      </c>
      <c r="E275" s="144">
        <v>4172</v>
      </c>
      <c r="F275" s="142">
        <f t="shared" si="24"/>
        <v>32145928</v>
      </c>
      <c r="G275" s="144">
        <v>4145</v>
      </c>
      <c r="H275" s="144">
        <f t="shared" si="25"/>
        <v>31937888</v>
      </c>
      <c r="I275" s="143" t="str">
        <f t="shared" si="26"/>
        <v>OK</v>
      </c>
      <c r="J275" s="144">
        <v>4149</v>
      </c>
      <c r="K275" s="144">
        <f t="shared" si="27"/>
        <v>31968709</v>
      </c>
      <c r="L275" s="143" t="str">
        <f t="shared" si="28"/>
        <v>OK</v>
      </c>
    </row>
    <row r="276" spans="1:12" ht="15" x14ac:dyDescent="0.25">
      <c r="A276" s="85">
        <v>11.8</v>
      </c>
      <c r="B276" s="145" t="s">
        <v>351</v>
      </c>
      <c r="C276" s="85" t="s">
        <v>2</v>
      </c>
      <c r="D276" s="86">
        <v>24</v>
      </c>
      <c r="E276" s="144">
        <v>219165</v>
      </c>
      <c r="F276" s="142">
        <f t="shared" si="24"/>
        <v>5259960</v>
      </c>
      <c r="G276" s="144">
        <v>217740</v>
      </c>
      <c r="H276" s="144">
        <f t="shared" si="25"/>
        <v>5225760</v>
      </c>
      <c r="I276" s="143" t="str">
        <f t="shared" si="26"/>
        <v>OK</v>
      </c>
      <c r="J276" s="144">
        <v>217960</v>
      </c>
      <c r="K276" s="144">
        <f t="shared" si="27"/>
        <v>5231040</v>
      </c>
      <c r="L276" s="143" t="str">
        <f t="shared" si="28"/>
        <v>OK</v>
      </c>
    </row>
    <row r="277" spans="1:12" ht="38.25" x14ac:dyDescent="0.25">
      <c r="A277" s="85">
        <v>11.9</v>
      </c>
      <c r="B277" s="145" t="s">
        <v>352</v>
      </c>
      <c r="C277" s="85" t="s">
        <v>7</v>
      </c>
      <c r="D277" s="86">
        <v>212.1</v>
      </c>
      <c r="E277" s="144">
        <v>171337</v>
      </c>
      <c r="F277" s="142">
        <f t="shared" si="24"/>
        <v>36340578</v>
      </c>
      <c r="G277" s="144">
        <v>170223</v>
      </c>
      <c r="H277" s="144">
        <f t="shared" si="25"/>
        <v>36104298</v>
      </c>
      <c r="I277" s="143" t="str">
        <f t="shared" si="26"/>
        <v>OK</v>
      </c>
      <c r="J277" s="144">
        <v>170395</v>
      </c>
      <c r="K277" s="144">
        <f t="shared" si="27"/>
        <v>36140780</v>
      </c>
      <c r="L277" s="143" t="str">
        <f t="shared" si="28"/>
        <v>OK</v>
      </c>
    </row>
    <row r="278" spans="1:12" ht="15" x14ac:dyDescent="0.25">
      <c r="A278" s="85"/>
      <c r="B278" s="145"/>
      <c r="C278" s="85"/>
      <c r="D278" s="86"/>
      <c r="E278" s="144"/>
      <c r="F278" s="142">
        <f t="shared" si="24"/>
        <v>0</v>
      </c>
      <c r="G278" s="144"/>
      <c r="H278" s="144">
        <f t="shared" si="25"/>
        <v>0</v>
      </c>
      <c r="I278" s="143" t="str">
        <f t="shared" si="26"/>
        <v>OK</v>
      </c>
      <c r="J278" s="144"/>
      <c r="K278" s="144">
        <f t="shared" si="27"/>
        <v>0</v>
      </c>
      <c r="L278" s="143" t="str">
        <f t="shared" si="28"/>
        <v>OK</v>
      </c>
    </row>
    <row r="279" spans="1:12" ht="15" x14ac:dyDescent="0.25">
      <c r="A279" s="85"/>
      <c r="B279" s="144" t="s">
        <v>353</v>
      </c>
      <c r="C279" s="85"/>
      <c r="D279" s="86"/>
      <c r="E279" s="144"/>
      <c r="F279" s="142">
        <f t="shared" si="24"/>
        <v>0</v>
      </c>
      <c r="G279" s="144"/>
      <c r="H279" s="144">
        <f t="shared" si="25"/>
        <v>0</v>
      </c>
      <c r="I279" s="143" t="str">
        <f t="shared" si="26"/>
        <v>OK</v>
      </c>
      <c r="J279" s="144"/>
      <c r="K279" s="144">
        <f t="shared" si="27"/>
        <v>0</v>
      </c>
      <c r="L279" s="143" t="str">
        <f t="shared" si="28"/>
        <v>OK</v>
      </c>
    </row>
    <row r="280" spans="1:12" ht="15" x14ac:dyDescent="0.25">
      <c r="A280" s="85"/>
      <c r="B280" s="145"/>
      <c r="C280" s="85"/>
      <c r="D280" s="86"/>
      <c r="E280" s="144"/>
      <c r="F280" s="142">
        <f t="shared" si="24"/>
        <v>0</v>
      </c>
      <c r="G280" s="144"/>
      <c r="H280" s="144">
        <f t="shared" si="25"/>
        <v>0</v>
      </c>
      <c r="I280" s="143" t="str">
        <f t="shared" si="26"/>
        <v>OK</v>
      </c>
      <c r="J280" s="144"/>
      <c r="K280" s="144">
        <f t="shared" si="27"/>
        <v>0</v>
      </c>
      <c r="L280" s="143" t="str">
        <f t="shared" si="28"/>
        <v>OK</v>
      </c>
    </row>
    <row r="281" spans="1:12" ht="15" x14ac:dyDescent="0.25">
      <c r="A281" s="85">
        <v>12</v>
      </c>
      <c r="B281" s="145" t="s">
        <v>354</v>
      </c>
      <c r="C281" s="85"/>
      <c r="D281" s="86"/>
      <c r="E281" s="144"/>
      <c r="F281" s="142">
        <f t="shared" si="24"/>
        <v>0</v>
      </c>
      <c r="G281" s="144"/>
      <c r="H281" s="144">
        <f t="shared" si="25"/>
        <v>0</v>
      </c>
      <c r="I281" s="143" t="str">
        <f t="shared" si="26"/>
        <v>OK</v>
      </c>
      <c r="J281" s="144"/>
      <c r="K281" s="144">
        <f t="shared" si="27"/>
        <v>0</v>
      </c>
      <c r="L281" s="143" t="str">
        <f t="shared" si="28"/>
        <v>OK</v>
      </c>
    </row>
    <row r="282" spans="1:12" ht="15" x14ac:dyDescent="0.25">
      <c r="A282" s="85">
        <v>12.1</v>
      </c>
      <c r="B282" s="145" t="s">
        <v>355</v>
      </c>
      <c r="C282" s="85" t="s">
        <v>7</v>
      </c>
      <c r="D282" s="86">
        <v>1258.5</v>
      </c>
      <c r="E282" s="144">
        <v>82679</v>
      </c>
      <c r="F282" s="142">
        <f t="shared" si="24"/>
        <v>104051522</v>
      </c>
      <c r="G282" s="144">
        <v>82142</v>
      </c>
      <c r="H282" s="144">
        <f t="shared" si="25"/>
        <v>103375707</v>
      </c>
      <c r="I282" s="143" t="str">
        <f t="shared" si="26"/>
        <v>OK</v>
      </c>
      <c r="J282" s="144">
        <v>82224</v>
      </c>
      <c r="K282" s="144">
        <f t="shared" si="27"/>
        <v>103478904</v>
      </c>
      <c r="L282" s="143" t="str">
        <f t="shared" si="28"/>
        <v>OK</v>
      </c>
    </row>
    <row r="283" spans="1:12" ht="15" x14ac:dyDescent="0.25">
      <c r="A283" s="85">
        <v>12.2</v>
      </c>
      <c r="B283" s="145" t="s">
        <v>356</v>
      </c>
      <c r="C283" s="85" t="s">
        <v>93</v>
      </c>
      <c r="D283" s="86">
        <v>56.3</v>
      </c>
      <c r="E283" s="144">
        <v>83578</v>
      </c>
      <c r="F283" s="142">
        <f t="shared" si="24"/>
        <v>4705441</v>
      </c>
      <c r="G283" s="144">
        <v>83035</v>
      </c>
      <c r="H283" s="144">
        <f t="shared" si="25"/>
        <v>4674871</v>
      </c>
      <c r="I283" s="143" t="str">
        <f t="shared" si="26"/>
        <v>OK</v>
      </c>
      <c r="J283" s="144">
        <v>83118</v>
      </c>
      <c r="K283" s="144">
        <f t="shared" si="27"/>
        <v>4679543</v>
      </c>
      <c r="L283" s="143" t="str">
        <f t="shared" si="28"/>
        <v>OK</v>
      </c>
    </row>
    <row r="284" spans="1:12" ht="25.5" x14ac:dyDescent="0.25">
      <c r="A284" s="85">
        <v>12.3</v>
      </c>
      <c r="B284" s="145" t="s">
        <v>357</v>
      </c>
      <c r="C284" s="85" t="s">
        <v>358</v>
      </c>
      <c r="D284" s="86">
        <v>11301.73</v>
      </c>
      <c r="E284" s="144">
        <v>16167</v>
      </c>
      <c r="F284" s="142">
        <f t="shared" si="24"/>
        <v>182715069</v>
      </c>
      <c r="G284" s="144">
        <v>16005</v>
      </c>
      <c r="H284" s="144">
        <f t="shared" si="25"/>
        <v>180884189</v>
      </c>
      <c r="I284" s="143" t="str">
        <f t="shared" si="26"/>
        <v>OK</v>
      </c>
      <c r="J284" s="144">
        <v>16078</v>
      </c>
      <c r="K284" s="144">
        <f t="shared" si="27"/>
        <v>181709215</v>
      </c>
      <c r="L284" s="143" t="str">
        <f t="shared" si="28"/>
        <v>OK</v>
      </c>
    </row>
    <row r="285" spans="1:12" ht="15" x14ac:dyDescent="0.25">
      <c r="A285" s="85">
        <v>12.4</v>
      </c>
      <c r="B285" s="145" t="s">
        <v>359</v>
      </c>
      <c r="C285" s="85" t="s">
        <v>7</v>
      </c>
      <c r="D285" s="86">
        <v>425.15</v>
      </c>
      <c r="E285" s="144">
        <v>123038.5</v>
      </c>
      <c r="F285" s="142">
        <f t="shared" si="24"/>
        <v>52309818</v>
      </c>
      <c r="G285" s="144">
        <v>122239</v>
      </c>
      <c r="H285" s="144">
        <f t="shared" si="25"/>
        <v>51969911</v>
      </c>
      <c r="I285" s="143" t="str">
        <f t="shared" si="26"/>
        <v>OK</v>
      </c>
      <c r="J285" s="144">
        <v>122362</v>
      </c>
      <c r="K285" s="144">
        <f t="shared" si="27"/>
        <v>52022204</v>
      </c>
      <c r="L285" s="143" t="str">
        <f t="shared" si="28"/>
        <v>OK</v>
      </c>
    </row>
    <row r="286" spans="1:12" ht="15" x14ac:dyDescent="0.25">
      <c r="A286" s="85"/>
      <c r="B286" s="145"/>
      <c r="C286" s="85"/>
      <c r="D286" s="86"/>
      <c r="E286" s="144"/>
      <c r="F286" s="142">
        <f t="shared" si="24"/>
        <v>0</v>
      </c>
      <c r="G286" s="144"/>
      <c r="H286" s="144">
        <f t="shared" si="25"/>
        <v>0</v>
      </c>
      <c r="I286" s="143" t="str">
        <f t="shared" si="26"/>
        <v>OK</v>
      </c>
      <c r="J286" s="144"/>
      <c r="K286" s="144">
        <f t="shared" si="27"/>
        <v>0</v>
      </c>
      <c r="L286" s="143" t="str">
        <f t="shared" si="28"/>
        <v>OK</v>
      </c>
    </row>
    <row r="287" spans="1:12" ht="15" x14ac:dyDescent="0.25">
      <c r="A287" s="85"/>
      <c r="B287" s="144" t="s">
        <v>360</v>
      </c>
      <c r="C287" s="85"/>
      <c r="D287" s="86"/>
      <c r="E287" s="144"/>
      <c r="F287" s="142">
        <f t="shared" si="24"/>
        <v>0</v>
      </c>
      <c r="G287" s="144"/>
      <c r="H287" s="144">
        <f t="shared" si="25"/>
        <v>0</v>
      </c>
      <c r="I287" s="143" t="str">
        <f t="shared" si="26"/>
        <v>OK</v>
      </c>
      <c r="J287" s="144"/>
      <c r="K287" s="144">
        <f t="shared" si="27"/>
        <v>0</v>
      </c>
      <c r="L287" s="143" t="str">
        <f t="shared" si="28"/>
        <v>OK</v>
      </c>
    </row>
    <row r="288" spans="1:12" ht="15" x14ac:dyDescent="0.25">
      <c r="A288" s="85"/>
      <c r="B288" s="145"/>
      <c r="C288" s="85"/>
      <c r="D288" s="86"/>
      <c r="E288" s="144"/>
      <c r="F288" s="142">
        <f t="shared" si="24"/>
        <v>0</v>
      </c>
      <c r="G288" s="144"/>
      <c r="H288" s="144">
        <f t="shared" si="25"/>
        <v>0</v>
      </c>
      <c r="I288" s="143" t="str">
        <f t="shared" si="26"/>
        <v>OK</v>
      </c>
      <c r="J288" s="144"/>
      <c r="K288" s="144">
        <f t="shared" si="27"/>
        <v>0</v>
      </c>
      <c r="L288" s="143" t="str">
        <f t="shared" si="28"/>
        <v>OK</v>
      </c>
    </row>
    <row r="289" spans="1:12" ht="15" x14ac:dyDescent="0.25">
      <c r="A289" s="85">
        <v>13</v>
      </c>
      <c r="B289" s="145" t="s">
        <v>361</v>
      </c>
      <c r="C289" s="85"/>
      <c r="D289" s="86"/>
      <c r="E289" s="144"/>
      <c r="F289" s="142">
        <f t="shared" si="24"/>
        <v>0</v>
      </c>
      <c r="G289" s="144"/>
      <c r="H289" s="144">
        <f t="shared" si="25"/>
        <v>0</v>
      </c>
      <c r="I289" s="143" t="str">
        <f t="shared" si="26"/>
        <v>OK</v>
      </c>
      <c r="J289" s="144"/>
      <c r="K289" s="144">
        <f t="shared" si="27"/>
        <v>0</v>
      </c>
      <c r="L289" s="143" t="str">
        <f t="shared" si="28"/>
        <v>OK</v>
      </c>
    </row>
    <row r="290" spans="1:12" ht="25.5" x14ac:dyDescent="0.25">
      <c r="A290" s="85" t="s">
        <v>362</v>
      </c>
      <c r="B290" s="145" t="s">
        <v>363</v>
      </c>
      <c r="C290" s="85" t="s">
        <v>7</v>
      </c>
      <c r="D290" s="86">
        <v>1029.7</v>
      </c>
      <c r="E290" s="144">
        <v>462822</v>
      </c>
      <c r="F290" s="142">
        <f t="shared" si="24"/>
        <v>476567813</v>
      </c>
      <c r="G290" s="144">
        <v>459814</v>
      </c>
      <c r="H290" s="144">
        <f t="shared" si="25"/>
        <v>473470476</v>
      </c>
      <c r="I290" s="143" t="str">
        <f t="shared" si="26"/>
        <v>OK</v>
      </c>
      <c r="J290" s="144">
        <v>460276</v>
      </c>
      <c r="K290" s="144">
        <f t="shared" si="27"/>
        <v>473946197</v>
      </c>
      <c r="L290" s="143" t="str">
        <f t="shared" si="28"/>
        <v>OK</v>
      </c>
    </row>
    <row r="291" spans="1:12" ht="25.5" x14ac:dyDescent="0.25">
      <c r="A291" s="85" t="s">
        <v>364</v>
      </c>
      <c r="B291" s="145" t="s">
        <v>365</v>
      </c>
      <c r="C291" s="85" t="s">
        <v>93</v>
      </c>
      <c r="D291" s="86">
        <v>192.86</v>
      </c>
      <c r="E291" s="144">
        <v>72228</v>
      </c>
      <c r="F291" s="142">
        <f t="shared" si="24"/>
        <v>13929892</v>
      </c>
      <c r="G291" s="144">
        <v>71759</v>
      </c>
      <c r="H291" s="144">
        <f t="shared" si="25"/>
        <v>13839441</v>
      </c>
      <c r="I291" s="143" t="str">
        <f t="shared" si="26"/>
        <v>OK</v>
      </c>
      <c r="J291" s="144">
        <v>71831</v>
      </c>
      <c r="K291" s="144">
        <f t="shared" si="27"/>
        <v>13853327</v>
      </c>
      <c r="L291" s="143" t="str">
        <f t="shared" si="28"/>
        <v>OK</v>
      </c>
    </row>
    <row r="292" spans="1:12" ht="38.25" x14ac:dyDescent="0.25">
      <c r="A292" s="85" t="s">
        <v>366</v>
      </c>
      <c r="B292" s="145" t="s">
        <v>367</v>
      </c>
      <c r="C292" s="85" t="s">
        <v>358</v>
      </c>
      <c r="D292" s="86">
        <v>17128</v>
      </c>
      <c r="E292" s="144">
        <v>20595</v>
      </c>
      <c r="F292" s="142">
        <f t="shared" si="24"/>
        <v>352751160</v>
      </c>
      <c r="G292" s="144">
        <v>20461</v>
      </c>
      <c r="H292" s="144">
        <f t="shared" si="25"/>
        <v>350456008</v>
      </c>
      <c r="I292" s="143" t="str">
        <f t="shared" si="26"/>
        <v>OK</v>
      </c>
      <c r="J292" s="144">
        <v>20482</v>
      </c>
      <c r="K292" s="144">
        <f t="shared" si="27"/>
        <v>350815696</v>
      </c>
      <c r="L292" s="143" t="str">
        <f t="shared" si="28"/>
        <v>OK</v>
      </c>
    </row>
    <row r="293" spans="1:12" ht="25.5" x14ac:dyDescent="0.25">
      <c r="A293" s="85" t="s">
        <v>368</v>
      </c>
      <c r="B293" s="145" t="s">
        <v>369</v>
      </c>
      <c r="C293" s="85" t="s">
        <v>2</v>
      </c>
      <c r="D293" s="86">
        <v>552</v>
      </c>
      <c r="E293" s="144">
        <v>43640</v>
      </c>
      <c r="F293" s="142">
        <f t="shared" si="24"/>
        <v>24089280</v>
      </c>
      <c r="G293" s="144">
        <v>43356</v>
      </c>
      <c r="H293" s="144">
        <f t="shared" si="25"/>
        <v>23932512</v>
      </c>
      <c r="I293" s="143" t="str">
        <f t="shared" si="26"/>
        <v>OK</v>
      </c>
      <c r="J293" s="144">
        <v>43400</v>
      </c>
      <c r="K293" s="144">
        <f t="shared" si="27"/>
        <v>23956800</v>
      </c>
      <c r="L293" s="143" t="str">
        <f t="shared" si="28"/>
        <v>OK</v>
      </c>
    </row>
    <row r="294" spans="1:12" ht="15" x14ac:dyDescent="0.25">
      <c r="A294" s="85"/>
      <c r="B294" s="145"/>
      <c r="C294" s="85"/>
      <c r="D294" s="86"/>
      <c r="E294" s="144"/>
      <c r="F294" s="142">
        <f t="shared" si="24"/>
        <v>0</v>
      </c>
      <c r="G294" s="144"/>
      <c r="H294" s="144">
        <f t="shared" si="25"/>
        <v>0</v>
      </c>
      <c r="I294" s="143" t="str">
        <f t="shared" si="26"/>
        <v>OK</v>
      </c>
      <c r="J294" s="144"/>
      <c r="K294" s="144">
        <f t="shared" si="27"/>
        <v>0</v>
      </c>
      <c r="L294" s="143" t="str">
        <f t="shared" si="28"/>
        <v>OK</v>
      </c>
    </row>
    <row r="295" spans="1:12" ht="15" x14ac:dyDescent="0.25">
      <c r="A295" s="85"/>
      <c r="B295" s="144" t="s">
        <v>370</v>
      </c>
      <c r="C295" s="85"/>
      <c r="D295" s="86"/>
      <c r="E295" s="144"/>
      <c r="F295" s="142">
        <f t="shared" si="24"/>
        <v>0</v>
      </c>
      <c r="G295" s="144"/>
      <c r="H295" s="144">
        <f t="shared" si="25"/>
        <v>0</v>
      </c>
      <c r="I295" s="143" t="str">
        <f t="shared" si="26"/>
        <v>OK</v>
      </c>
      <c r="J295" s="144"/>
      <c r="K295" s="144">
        <f t="shared" si="27"/>
        <v>0</v>
      </c>
      <c r="L295" s="143" t="str">
        <f t="shared" si="28"/>
        <v>OK</v>
      </c>
    </row>
    <row r="296" spans="1:12" ht="15" x14ac:dyDescent="0.25">
      <c r="A296" s="85"/>
      <c r="B296" s="145"/>
      <c r="C296" s="85"/>
      <c r="D296" s="86"/>
      <c r="E296" s="144"/>
      <c r="F296" s="142">
        <f t="shared" si="24"/>
        <v>0</v>
      </c>
      <c r="G296" s="144"/>
      <c r="H296" s="144">
        <f t="shared" si="25"/>
        <v>0</v>
      </c>
      <c r="I296" s="143" t="str">
        <f t="shared" si="26"/>
        <v>OK</v>
      </c>
      <c r="J296" s="144"/>
      <c r="K296" s="144">
        <f t="shared" si="27"/>
        <v>0</v>
      </c>
      <c r="L296" s="143" t="str">
        <f t="shared" si="28"/>
        <v>OK</v>
      </c>
    </row>
    <row r="297" spans="1:12" ht="15" x14ac:dyDescent="0.25">
      <c r="A297" s="85">
        <v>14</v>
      </c>
      <c r="B297" s="145" t="s">
        <v>371</v>
      </c>
      <c r="C297" s="85"/>
      <c r="D297" s="86"/>
      <c r="E297" s="144"/>
      <c r="F297" s="142">
        <f t="shared" si="24"/>
        <v>0</v>
      </c>
      <c r="G297" s="144"/>
      <c r="H297" s="144">
        <f t="shared" si="25"/>
        <v>0</v>
      </c>
      <c r="I297" s="143" t="str">
        <f t="shared" si="26"/>
        <v>OK</v>
      </c>
      <c r="J297" s="144"/>
      <c r="K297" s="144">
        <f t="shared" si="27"/>
        <v>0</v>
      </c>
      <c r="L297" s="143" t="str">
        <f t="shared" si="28"/>
        <v>OK</v>
      </c>
    </row>
    <row r="298" spans="1:12" ht="25.5" x14ac:dyDescent="0.25">
      <c r="A298" s="85" t="s">
        <v>372</v>
      </c>
      <c r="B298" s="145" t="s">
        <v>373</v>
      </c>
      <c r="C298" s="85" t="s">
        <v>7</v>
      </c>
      <c r="D298" s="86">
        <v>4811.91</v>
      </c>
      <c r="E298" s="144">
        <v>3799</v>
      </c>
      <c r="F298" s="142">
        <f t="shared" si="24"/>
        <v>18280446</v>
      </c>
      <c r="G298" s="144">
        <v>3774</v>
      </c>
      <c r="H298" s="144">
        <f t="shared" si="25"/>
        <v>18160148</v>
      </c>
      <c r="I298" s="143" t="str">
        <f t="shared" si="26"/>
        <v>OK</v>
      </c>
      <c r="J298" s="144">
        <v>3778</v>
      </c>
      <c r="K298" s="144">
        <f t="shared" si="27"/>
        <v>18179396</v>
      </c>
      <c r="L298" s="143" t="str">
        <f t="shared" si="28"/>
        <v>OK</v>
      </c>
    </row>
    <row r="299" spans="1:12" ht="15" x14ac:dyDescent="0.25">
      <c r="A299" s="85"/>
      <c r="B299" s="145"/>
      <c r="C299" s="85"/>
      <c r="D299" s="86"/>
      <c r="E299" s="144"/>
      <c r="F299" s="142">
        <f t="shared" si="24"/>
        <v>0</v>
      </c>
      <c r="G299" s="144"/>
      <c r="H299" s="144">
        <f t="shared" si="25"/>
        <v>0</v>
      </c>
      <c r="I299" s="143" t="str">
        <f t="shared" si="26"/>
        <v>OK</v>
      </c>
      <c r="J299" s="144"/>
      <c r="K299" s="144">
        <f t="shared" si="27"/>
        <v>0</v>
      </c>
      <c r="L299" s="143" t="str">
        <f t="shared" si="28"/>
        <v>OK</v>
      </c>
    </row>
    <row r="300" spans="1:12" ht="15" x14ac:dyDescent="0.25">
      <c r="A300" s="85"/>
      <c r="B300" s="144" t="s">
        <v>374</v>
      </c>
      <c r="C300" s="85"/>
      <c r="D300" s="86"/>
      <c r="E300" s="144"/>
      <c r="F300" s="142">
        <f t="shared" si="24"/>
        <v>0</v>
      </c>
      <c r="G300" s="144"/>
      <c r="H300" s="144">
        <f t="shared" si="25"/>
        <v>0</v>
      </c>
      <c r="I300" s="143" t="str">
        <f t="shared" si="26"/>
        <v>OK</v>
      </c>
      <c r="J300" s="144"/>
      <c r="K300" s="144">
        <f t="shared" si="27"/>
        <v>0</v>
      </c>
      <c r="L300" s="143" t="str">
        <f t="shared" si="28"/>
        <v>OK</v>
      </c>
    </row>
    <row r="301" spans="1:12" ht="15" x14ac:dyDescent="0.25">
      <c r="A301" s="85"/>
      <c r="B301" s="145"/>
      <c r="C301" s="85"/>
      <c r="D301" s="86"/>
      <c r="E301" s="144"/>
      <c r="F301" s="144"/>
      <c r="G301" s="144"/>
      <c r="H301" s="144"/>
      <c r="I301" s="143"/>
      <c r="J301" s="144"/>
      <c r="K301" s="144"/>
      <c r="L301" s="143"/>
    </row>
    <row r="302" spans="1:12" ht="25.5" x14ac:dyDescent="0.25">
      <c r="A302" s="85"/>
      <c r="B302" s="167" t="s">
        <v>382</v>
      </c>
      <c r="C302" s="85"/>
      <c r="D302" s="85"/>
      <c r="E302" s="87"/>
      <c r="F302" s="168">
        <f>SUM(F8:F301)</f>
        <v>8277731869</v>
      </c>
      <c r="G302" s="87"/>
      <c r="H302" s="168">
        <f>SUM(H8:H301)</f>
        <v>8218959281</v>
      </c>
      <c r="I302" s="85"/>
      <c r="J302" s="87"/>
      <c r="K302" s="168">
        <f>SUM(K8:K301)</f>
        <v>8232255044</v>
      </c>
      <c r="L302" s="85"/>
    </row>
    <row r="303" spans="1:12" x14ac:dyDescent="0.25">
      <c r="A303" s="85"/>
      <c r="B303" s="147"/>
      <c r="C303" s="85"/>
      <c r="D303" s="85"/>
      <c r="E303" s="87"/>
      <c r="F303" s="148"/>
      <c r="G303" s="87"/>
      <c r="H303" s="168"/>
      <c r="I303" s="85"/>
      <c r="J303" s="87"/>
      <c r="K303" s="168"/>
      <c r="L303" s="85"/>
    </row>
    <row r="304" spans="1:12" x14ac:dyDescent="0.25">
      <c r="A304" s="85"/>
      <c r="B304" s="147" t="s">
        <v>3</v>
      </c>
      <c r="C304" s="85"/>
      <c r="D304" s="85"/>
      <c r="E304" s="87"/>
      <c r="F304" s="168">
        <v>6321292015.2700005</v>
      </c>
      <c r="G304" s="87"/>
      <c r="H304" s="168">
        <v>6276410294.21</v>
      </c>
      <c r="I304" s="85"/>
      <c r="J304" s="87"/>
      <c r="K304" s="168">
        <v>6286563607.8500004</v>
      </c>
      <c r="L304" s="85"/>
    </row>
    <row r="305" spans="1:12" x14ac:dyDescent="0.25">
      <c r="A305" s="139"/>
      <c r="B305" s="149" t="s">
        <v>12</v>
      </c>
      <c r="C305" s="150">
        <v>0.24</v>
      </c>
      <c r="D305" s="139"/>
      <c r="E305" s="146"/>
      <c r="F305" s="169">
        <f>ROUND(F$304*$C305,2)</f>
        <v>1517110083.6600001</v>
      </c>
      <c r="G305" s="151">
        <v>0.24</v>
      </c>
      <c r="H305" s="169">
        <f>ROUND(H$304*G305,0)</f>
        <v>1506338471</v>
      </c>
      <c r="I305" s="139"/>
      <c r="J305" s="151">
        <v>0.24</v>
      </c>
      <c r="K305" s="169">
        <f>ROUND(K$304*J305,0)</f>
        <v>1508775266</v>
      </c>
      <c r="L305" s="139"/>
    </row>
    <row r="306" spans="1:12" x14ac:dyDescent="0.25">
      <c r="A306" s="139"/>
      <c r="B306" s="149" t="s">
        <v>4</v>
      </c>
      <c r="C306" s="150">
        <v>0.05</v>
      </c>
      <c r="D306" s="139"/>
      <c r="E306" s="146"/>
      <c r="F306" s="169">
        <f>ROUND(F$304*$C306,2)</f>
        <v>316064600.75999999</v>
      </c>
      <c r="G306" s="151">
        <v>0.05</v>
      </c>
      <c r="H306" s="169">
        <f>ROUND(H$304*G306,0)</f>
        <v>313820515</v>
      </c>
      <c r="I306" s="139"/>
      <c r="J306" s="151">
        <v>0.05</v>
      </c>
      <c r="K306" s="169">
        <f t="shared" ref="K306:K307" si="29">ROUND(K$304*J306,0)</f>
        <v>314328180</v>
      </c>
      <c r="L306" s="139"/>
    </row>
    <row r="307" spans="1:12" x14ac:dyDescent="0.25">
      <c r="A307" s="139"/>
      <c r="B307" s="149" t="s">
        <v>13</v>
      </c>
      <c r="C307" s="150">
        <v>0.01</v>
      </c>
      <c r="D307" s="139"/>
      <c r="E307" s="146"/>
      <c r="F307" s="169">
        <f>ROUND(F$304*$C307,2)</f>
        <v>63212920.149999999</v>
      </c>
      <c r="G307" s="151">
        <v>0.01</v>
      </c>
      <c r="H307" s="169">
        <f>ROUND(H$304*G307,0)</f>
        <v>62764103</v>
      </c>
      <c r="I307" s="139"/>
      <c r="J307" s="151">
        <v>0.01</v>
      </c>
      <c r="K307" s="169">
        <f t="shared" si="29"/>
        <v>62865636</v>
      </c>
      <c r="L307" s="139"/>
    </row>
    <row r="308" spans="1:12" x14ac:dyDescent="0.25">
      <c r="A308" s="139"/>
      <c r="B308" s="152" t="s">
        <v>5</v>
      </c>
      <c r="C308" s="153">
        <f>SUM(C305:C307)</f>
        <v>0.3</v>
      </c>
      <c r="D308" s="139"/>
      <c r="E308" s="146"/>
      <c r="F308" s="170">
        <f>SUM(F305:F307)</f>
        <v>1896387604.5700002</v>
      </c>
      <c r="G308" s="151">
        <f>SUM(G305:G307)</f>
        <v>0.3</v>
      </c>
      <c r="H308" s="170">
        <f>SUM(H305:H307)</f>
        <v>1882923089</v>
      </c>
      <c r="I308" s="139" t="str">
        <f>+IF(G308&lt;=$C$308,"OK","NO OK")</f>
        <v>OK</v>
      </c>
      <c r="J308" s="151">
        <f>SUM(J305:J307)</f>
        <v>0.3</v>
      </c>
      <c r="K308" s="170">
        <f>SUM(K305:K307)</f>
        <v>1885969082</v>
      </c>
      <c r="L308" s="139" t="str">
        <f>+IF(J308&lt;=$C$308,"OK","NO OK")</f>
        <v>OK</v>
      </c>
    </row>
    <row r="309" spans="1:12" x14ac:dyDescent="0.25">
      <c r="A309" s="139"/>
      <c r="B309" s="154" t="s">
        <v>6</v>
      </c>
      <c r="C309" s="155">
        <v>0.19</v>
      </c>
      <c r="D309" s="139"/>
      <c r="E309" s="146"/>
      <c r="F309" s="169">
        <f>ROUND(F304*C306*C309,2)</f>
        <v>60052274.149999999</v>
      </c>
      <c r="G309" s="151">
        <v>0.19</v>
      </c>
      <c r="H309" s="169">
        <f>ROUND(H304*G306*G309,0)</f>
        <v>59625898</v>
      </c>
      <c r="I309" s="139"/>
      <c r="J309" s="151">
        <v>0.19</v>
      </c>
      <c r="K309" s="169">
        <f>ROUND(K304*J306*J309,0)</f>
        <v>59722354</v>
      </c>
      <c r="L309" s="139"/>
    </row>
    <row r="310" spans="1:12" x14ac:dyDescent="0.25">
      <c r="A310" s="139"/>
      <c r="B310" s="156" t="s">
        <v>383</v>
      </c>
      <c r="C310" s="139"/>
      <c r="D310" s="157"/>
      <c r="E310" s="146"/>
      <c r="F310" s="170">
        <f>ROUND(F304+F308+F309,0)</f>
        <v>8277731894</v>
      </c>
      <c r="G310" s="158"/>
      <c r="H310" s="170">
        <f>ROUND(H304+H308+H309,0)</f>
        <v>8218959281</v>
      </c>
      <c r="I310" s="139"/>
      <c r="J310" s="158"/>
      <c r="K310" s="170">
        <f>ROUND(K304+K308+K309,0)</f>
        <v>8232255044</v>
      </c>
      <c r="L310" s="139"/>
    </row>
    <row r="311" spans="1:12" x14ac:dyDescent="0.25">
      <c r="A311" s="139"/>
      <c r="B311" s="156"/>
      <c r="C311" s="139"/>
      <c r="D311" s="157"/>
      <c r="E311" s="146"/>
      <c r="F311" s="170"/>
      <c r="G311" s="158"/>
      <c r="H311" s="146"/>
      <c r="I311" s="139"/>
      <c r="J311" s="158"/>
      <c r="K311" s="146"/>
      <c r="L311" s="139"/>
    </row>
    <row r="312" spans="1:12" x14ac:dyDescent="0.25">
      <c r="A312" s="139"/>
      <c r="B312" s="156" t="s">
        <v>375</v>
      </c>
      <c r="C312" s="139"/>
      <c r="D312" s="157"/>
      <c r="E312" s="146"/>
      <c r="F312" s="170"/>
      <c r="G312" s="158"/>
      <c r="H312" s="146"/>
      <c r="I312" s="139"/>
      <c r="J312" s="158"/>
      <c r="K312" s="146"/>
      <c r="L312" s="139"/>
    </row>
    <row r="313" spans="1:12" x14ac:dyDescent="0.25">
      <c r="A313" s="139"/>
      <c r="B313" s="156" t="s">
        <v>376</v>
      </c>
      <c r="C313" s="139"/>
      <c r="D313" s="157"/>
      <c r="E313" s="146"/>
      <c r="F313" s="170">
        <v>6293326</v>
      </c>
      <c r="G313" s="158"/>
      <c r="H313" s="170">
        <v>6252419</v>
      </c>
      <c r="I313" s="139"/>
      <c r="J313" s="158"/>
      <c r="K313" s="170">
        <v>6293326</v>
      </c>
      <c r="L313" s="139"/>
    </row>
    <row r="314" spans="1:12" x14ac:dyDescent="0.25">
      <c r="A314" s="85"/>
      <c r="B314" s="156" t="s">
        <v>377</v>
      </c>
      <c r="C314" s="85"/>
      <c r="D314" s="157"/>
      <c r="E314" s="87"/>
      <c r="F314" s="168">
        <v>3554909</v>
      </c>
      <c r="G314" s="171"/>
      <c r="H314" s="170">
        <v>3531802</v>
      </c>
      <c r="I314" s="85"/>
      <c r="J314" s="171"/>
      <c r="K314" s="170">
        <v>3554909</v>
      </c>
      <c r="L314" s="85"/>
    </row>
    <row r="315" spans="1:12" x14ac:dyDescent="0.25">
      <c r="A315" s="85"/>
      <c r="B315" s="156" t="s">
        <v>378</v>
      </c>
      <c r="C315" s="85"/>
      <c r="D315" s="157"/>
      <c r="E315" s="87"/>
      <c r="F315" s="168">
        <v>140484756</v>
      </c>
      <c r="G315" s="171"/>
      <c r="H315" s="170" t="e">
        <f>+#REF!</f>
        <v>#REF!</v>
      </c>
      <c r="I315" s="85"/>
      <c r="J315" s="171"/>
      <c r="K315" s="170" t="e">
        <f>+#REF!</f>
        <v>#REF!</v>
      </c>
      <c r="L315" s="85"/>
    </row>
    <row r="316" spans="1:12" x14ac:dyDescent="0.25">
      <c r="A316" s="85"/>
      <c r="B316" s="156" t="s">
        <v>379</v>
      </c>
      <c r="C316" s="85"/>
      <c r="D316" s="157"/>
      <c r="E316" s="87"/>
      <c r="F316" s="168">
        <v>681114964</v>
      </c>
      <c r="G316" s="171"/>
      <c r="H316" s="170" t="e">
        <f>+#REF!</f>
        <v>#REF!</v>
      </c>
      <c r="I316" s="85"/>
      <c r="J316" s="171"/>
      <c r="K316" s="170" t="e">
        <f>+#REF!</f>
        <v>#REF!</v>
      </c>
      <c r="L316" s="85"/>
    </row>
    <row r="317" spans="1:12" x14ac:dyDescent="0.25">
      <c r="A317" s="139"/>
      <c r="B317" s="156"/>
      <c r="C317" s="139"/>
      <c r="D317" s="157"/>
      <c r="E317" s="146"/>
      <c r="F317" s="170"/>
      <c r="G317" s="158"/>
      <c r="H317" s="169"/>
      <c r="I317" s="139"/>
      <c r="J317" s="158"/>
      <c r="K317" s="169"/>
      <c r="L317" s="139"/>
    </row>
    <row r="318" spans="1:12" x14ac:dyDescent="0.25">
      <c r="A318" s="85"/>
      <c r="B318" s="156" t="s">
        <v>380</v>
      </c>
      <c r="C318" s="85"/>
      <c r="D318" s="157"/>
      <c r="E318" s="87"/>
      <c r="F318" s="168">
        <f>SUM(F310:F317)</f>
        <v>9109179849</v>
      </c>
      <c r="G318" s="171"/>
      <c r="H318" s="169"/>
      <c r="I318" s="85"/>
      <c r="J318" s="171"/>
      <c r="K318" s="169"/>
      <c r="L318" s="85"/>
    </row>
    <row r="319" spans="1:12" x14ac:dyDescent="0.25">
      <c r="A319" s="139"/>
      <c r="B319" s="156"/>
      <c r="C319" s="139"/>
      <c r="D319" s="157"/>
      <c r="E319" s="146"/>
      <c r="F319" s="170"/>
      <c r="G319" s="158"/>
      <c r="H319" s="169"/>
      <c r="I319" s="139"/>
      <c r="J319" s="158"/>
      <c r="K319" s="169"/>
      <c r="L319" s="139"/>
    </row>
    <row r="320" spans="1:12" ht="15" x14ac:dyDescent="0.25">
      <c r="A320" s="139"/>
      <c r="B320" s="159" t="s">
        <v>47</v>
      </c>
      <c r="C320" s="139"/>
      <c r="D320" s="139"/>
      <c r="E320" s="139"/>
      <c r="F320" s="139"/>
      <c r="G320" s="85"/>
      <c r="H320" s="172" t="e">
        <f>SUM(H310:H319)</f>
        <v>#REF!</v>
      </c>
      <c r="I320" s="143" t="e">
        <f>+IF(H320&lt;=$F318,"OK","NO OK")</f>
        <v>#REF!</v>
      </c>
      <c r="J320" s="85"/>
      <c r="K320" s="172" t="e">
        <f>SUM(K310:K319)</f>
        <v>#REF!</v>
      </c>
      <c r="L320" s="143" t="e">
        <f>+IF(K320&lt;=$F318,"OK","NO OK")</f>
        <v>#REF!</v>
      </c>
    </row>
    <row r="321" spans="1:12" ht="15" x14ac:dyDescent="0.25">
      <c r="A321" s="85"/>
      <c r="B321" s="160" t="s">
        <v>48</v>
      </c>
      <c r="C321" s="85"/>
      <c r="D321" s="85"/>
      <c r="E321" s="85"/>
      <c r="F321" s="85"/>
      <c r="G321" s="85"/>
      <c r="H321" s="161" t="e">
        <f>+ROUND(H320/$F318,4)</f>
        <v>#REF!</v>
      </c>
      <c r="I321" s="143" t="e">
        <f>+IF(H321&gt;=95%,"OK","NO OK")</f>
        <v>#REF!</v>
      </c>
      <c r="J321" s="85"/>
      <c r="K321" s="161" t="e">
        <f>+ROUND(K320/$F318,4)</f>
        <v>#REF!</v>
      </c>
      <c r="L321" s="143" t="e">
        <f>+IF(K321&gt;=95%,"OK","NO OK")</f>
        <v>#REF!</v>
      </c>
    </row>
    <row r="322" spans="1:12" x14ac:dyDescent="0.25">
      <c r="A322" s="85"/>
      <c r="B322" s="160" t="s">
        <v>49</v>
      </c>
      <c r="C322" s="85"/>
      <c r="D322" s="85"/>
      <c r="E322" s="85"/>
      <c r="F322" s="85"/>
      <c r="G322" s="85"/>
      <c r="H322" s="168">
        <v>9045002680</v>
      </c>
      <c r="I322" s="85"/>
      <c r="J322" s="85"/>
      <c r="K322" s="148">
        <v>9059184370</v>
      </c>
      <c r="L322" s="85"/>
    </row>
    <row r="323" spans="1:12" x14ac:dyDescent="0.25">
      <c r="A323" s="85"/>
      <c r="B323" s="160" t="s">
        <v>50</v>
      </c>
      <c r="C323" s="85"/>
      <c r="D323" s="85"/>
      <c r="E323" s="85"/>
      <c r="F323" s="85"/>
      <c r="G323" s="85"/>
      <c r="H323" s="148" t="e">
        <f>+ABS(H320-H322)</f>
        <v>#REF!</v>
      </c>
      <c r="I323" s="85"/>
      <c r="J323" s="85"/>
      <c r="K323" s="148" t="e">
        <f>+ABS(K320-K322)</f>
        <v>#REF!</v>
      </c>
      <c r="L323" s="85"/>
    </row>
    <row r="324" spans="1:12" ht="15" x14ac:dyDescent="0.25">
      <c r="A324" s="85"/>
      <c r="B324" s="160" t="s">
        <v>51</v>
      </c>
      <c r="C324" s="85"/>
      <c r="D324" s="85"/>
      <c r="E324" s="85"/>
      <c r="F324" s="85"/>
      <c r="G324" s="85"/>
      <c r="H324" s="173" t="e">
        <f>+H323/H322</f>
        <v>#REF!</v>
      </c>
      <c r="I324" s="162" t="e">
        <f>+IF(H324&gt;0.1%,"NO OK","OK")</f>
        <v>#REF!</v>
      </c>
      <c r="J324" s="85"/>
      <c r="K324" s="173" t="e">
        <f>+K323/K322</f>
        <v>#REF!</v>
      </c>
      <c r="L324" s="162" t="e">
        <f>+IF(K324&gt;0.1%,"NO OK","OK")</f>
        <v>#REF!</v>
      </c>
    </row>
    <row r="325" spans="1:12" ht="15" x14ac:dyDescent="0.25">
      <c r="A325" s="85"/>
      <c r="B325" s="160" t="s">
        <v>52</v>
      </c>
      <c r="C325" s="85"/>
      <c r="D325" s="85"/>
      <c r="E325" s="85"/>
      <c r="F325" s="85"/>
      <c r="G325" s="85"/>
      <c r="H325" s="85"/>
      <c r="I325" s="162" t="s">
        <v>15</v>
      </c>
      <c r="J325" s="85"/>
      <c r="K325" s="85"/>
      <c r="L325" s="162" t="s">
        <v>15</v>
      </c>
    </row>
    <row r="326" spans="1:12" ht="15" x14ac:dyDescent="0.25">
      <c r="A326" s="85"/>
      <c r="B326" s="160" t="s">
        <v>53</v>
      </c>
      <c r="C326" s="85"/>
      <c r="D326" s="85"/>
      <c r="E326" s="85"/>
      <c r="F326" s="85"/>
      <c r="G326" s="330" t="e">
        <f>+IF(I320="OK",IF(I321="OK",IF(I324="OK",IF(I325="OK",IF(I308="OK","SI","NO"),"NO"),"NO"),"NO"),"NO")</f>
        <v>#REF!</v>
      </c>
      <c r="H326" s="331"/>
      <c r="I326" s="332"/>
      <c r="J326" s="330" t="e">
        <f>+IF(L320="OK",IF(L321="OK",IF(L324="OK",IF(L325="OK",IF(L308="OK","SI","NO"),"NO"),"NO"),"NO"),"NO")</f>
        <v>#REF!</v>
      </c>
      <c r="K326" s="331"/>
      <c r="L326" s="332"/>
    </row>
    <row r="328" spans="1:12" ht="15.75" x14ac:dyDescent="0.25">
      <c r="B328" s="32" t="s">
        <v>35</v>
      </c>
      <c r="G328" s="32"/>
      <c r="H328" s="40"/>
      <c r="I328" s="40"/>
      <c r="J328" s="32"/>
      <c r="K328" s="40"/>
      <c r="L328" s="40"/>
    </row>
    <row r="329" spans="1:12" x14ac:dyDescent="0.25">
      <c r="G329" s="39"/>
      <c r="H329" s="40"/>
      <c r="I329" s="40"/>
      <c r="J329" s="39"/>
      <c r="K329" s="40"/>
      <c r="L329" s="40"/>
    </row>
    <row r="330" spans="1:12" x14ac:dyDescent="0.25">
      <c r="G330" s="39"/>
      <c r="H330" s="40"/>
      <c r="I330" s="40"/>
      <c r="J330" s="39"/>
      <c r="K330" s="40"/>
      <c r="L330" s="40"/>
    </row>
    <row r="331" spans="1:12" x14ac:dyDescent="0.25">
      <c r="G331" s="39"/>
      <c r="H331" s="40"/>
      <c r="I331" s="40"/>
      <c r="J331" s="39"/>
      <c r="K331" s="40"/>
      <c r="L331" s="40"/>
    </row>
    <row r="332" spans="1:12" ht="15.75" x14ac:dyDescent="0.25">
      <c r="B332" s="42" t="s">
        <v>36</v>
      </c>
      <c r="C332" s="42"/>
      <c r="G332" s="42"/>
      <c r="H332" s="40"/>
      <c r="I332" s="42"/>
      <c r="J332" s="42"/>
      <c r="K332" s="40"/>
      <c r="L332" s="42"/>
    </row>
    <row r="333" spans="1:12" ht="15.75" x14ac:dyDescent="0.25">
      <c r="B333" s="43" t="s">
        <v>72</v>
      </c>
      <c r="C333" s="43"/>
      <c r="G333" s="43"/>
      <c r="H333" s="40"/>
      <c r="I333" s="43"/>
      <c r="J333" s="43"/>
      <c r="K333" s="40"/>
      <c r="L333" s="43"/>
    </row>
    <row r="334" spans="1:12" ht="15.75" x14ac:dyDescent="0.25">
      <c r="B334" s="43"/>
      <c r="G334" s="43"/>
      <c r="H334" s="40"/>
      <c r="I334" s="40"/>
      <c r="J334" s="43"/>
      <c r="K334" s="40"/>
      <c r="L334" s="40"/>
    </row>
    <row r="335" spans="1:12" ht="15.75" x14ac:dyDescent="0.25">
      <c r="B335" s="43"/>
      <c r="G335" s="43"/>
      <c r="H335" s="44"/>
      <c r="I335" s="44"/>
      <c r="J335" s="43"/>
      <c r="K335" s="44"/>
      <c r="L335" s="44"/>
    </row>
    <row r="336" spans="1:12" ht="15.75" x14ac:dyDescent="0.25">
      <c r="B336" s="43"/>
      <c r="G336" s="43"/>
      <c r="H336" s="44"/>
      <c r="I336" s="44"/>
      <c r="J336" s="43"/>
      <c r="K336" s="44"/>
      <c r="L336" s="44"/>
    </row>
    <row r="337" spans="2:12" ht="15.75" x14ac:dyDescent="0.25">
      <c r="B337" s="42" t="s">
        <v>37</v>
      </c>
      <c r="C337" s="42"/>
      <c r="G337" s="42"/>
      <c r="H337" s="42"/>
      <c r="I337" s="42"/>
      <c r="J337" s="42"/>
      <c r="K337" s="42"/>
      <c r="L337" s="42"/>
    </row>
    <row r="338" spans="2:12" ht="15.75" x14ac:dyDescent="0.25">
      <c r="B338" s="43" t="s">
        <v>38</v>
      </c>
      <c r="C338" s="43"/>
      <c r="G338" s="43"/>
      <c r="H338" s="44"/>
      <c r="I338" s="44"/>
      <c r="J338" s="43"/>
      <c r="K338" s="44"/>
      <c r="L338" s="44"/>
    </row>
    <row r="339" spans="2:12" ht="15.75" x14ac:dyDescent="0.25">
      <c r="B339" s="43" t="s">
        <v>39</v>
      </c>
      <c r="G339" s="43"/>
      <c r="H339" s="44"/>
      <c r="I339" s="44"/>
      <c r="J339" s="43"/>
      <c r="K339" s="44"/>
      <c r="L339" s="44"/>
    </row>
  </sheetData>
  <mergeCells count="15">
    <mergeCell ref="G326:I326"/>
    <mergeCell ref="J326:L326"/>
    <mergeCell ref="K6:K7"/>
    <mergeCell ref="A6:F6"/>
    <mergeCell ref="G6:G7"/>
    <mergeCell ref="H6:H7"/>
    <mergeCell ref="J6:J7"/>
    <mergeCell ref="A5:F5"/>
    <mergeCell ref="G5:I5"/>
    <mergeCell ref="J5:L5"/>
    <mergeCell ref="A1:F1"/>
    <mergeCell ref="A2:F2"/>
    <mergeCell ref="A3:F4"/>
    <mergeCell ref="G3:I4"/>
    <mergeCell ref="J3:L4"/>
  </mergeCells>
  <conditionalFormatting sqref="I9 I301 I11 I13 I15 I17 I19 I21 I23 I25 I27 I29 I31 I33 I35 I37 I39 I41 I43 I45 I47 I49 I51 I53 I55 I57 I59 I61 I63 I65 I67 I69 I71 I73 I75 I77 I79 I81 I83 I85 I87 I89 I91 I93 I95 I97 I99 I101 I103 I105 I107 I109 I111 I113 I115 I117 I119 I121 I123 I125 I127 I129 I131 I133 I135 I137 I139 I141 I143 I145 I147 I149 I151 I153 I155 I157 I159 I161 I163 I165 I167 I169 I171 I173 I175 I177 I179 I181 I183 I185 I187 I189 I191 I193 I195 I197 I199 I201 I203 I205 I207 I209 I211 I213 I215 I217 I219 I221 I223 I225 I227 I229 I231 I233 I235 I237 I239 I241 I243 I245 I247 I249 I251 I253 I255 I257 I259 I261 I263 I265 I267 I269 I271 I273 I275 I277 I279 I281 I283 I285 I287 I289 I291 I293 I295 I297 I299">
    <cfRule type="containsText" dxfId="22" priority="41" operator="containsText" text="NO OK">
      <formula>NOT(ISERROR(SEARCH("NO OK",I9)))</formula>
    </cfRule>
  </conditionalFormatting>
  <conditionalFormatting sqref="I324">
    <cfRule type="containsText" dxfId="21" priority="40" operator="containsText" text="NO OK">
      <formula>NOT(ISERROR(SEARCH("NO OK",I324)))</formula>
    </cfRule>
  </conditionalFormatting>
  <conditionalFormatting sqref="I320:I321">
    <cfRule type="containsText" dxfId="20" priority="39" operator="containsText" text="NO OK">
      <formula>NOT(ISERROR(SEARCH("NO OK",I320)))</formula>
    </cfRule>
  </conditionalFormatting>
  <conditionalFormatting sqref="I325">
    <cfRule type="containsText" dxfId="19" priority="38" operator="containsText" text="NO OK">
      <formula>NOT(ISERROR(SEARCH("NO OK",I325)))</formula>
    </cfRule>
  </conditionalFormatting>
  <conditionalFormatting sqref="I308">
    <cfRule type="cellIs" dxfId="18" priority="37" operator="equal">
      <formula>"NO OK"</formula>
    </cfRule>
  </conditionalFormatting>
  <conditionalFormatting sqref="G326">
    <cfRule type="containsText" dxfId="17" priority="36" operator="containsText" text="NO">
      <formula>NOT(ISERROR(SEARCH("NO",G326)))</formula>
    </cfRule>
  </conditionalFormatting>
  <conditionalFormatting sqref="L9 L301 L11 L13 L15 L17 L19 L21 L23 L25 L27 L29 L31 L33 L35 L37 L39 L41 L43 L45 L47 L49 L51 L53 L55 L57 L59 L61 L63 L65 L67 L69 L71 L73 L75 L77 L79 L81 L83 L85 L87 L89 L91 L93 L95 L97 L99 L101 L103 L105 L107 L109 L111 L113 L115 L117 L119 L121 L123 L125 L127 L129 L131 L133 L135 L137 L139 L141 L143 L145 L147 L149 L151 L153 L155 L157 L159 L161 L163 L165 L167 L169 L171 L173 L175 L177 L179 L181 L183 L185 L187 L189 L191 L193 L195 L197 L199 L201 L203 L205 L207 L209 L211 L213 L215 L217 L219 L221 L223 L225 L227 L229 L231 L233 L235 L237 L239 L241 L243 L245 L247 L249 L251 L253 L255 L257 L259 L261 L263 L265 L267 L269 L271 L273 L275 L277 L279 L281 L283 L285 L287 L289 L291 L293 L295 L297 L299">
    <cfRule type="containsText" dxfId="16" priority="35" operator="containsText" text="NO OK">
      <formula>NOT(ISERROR(SEARCH("NO OK",L9)))</formula>
    </cfRule>
  </conditionalFormatting>
  <conditionalFormatting sqref="L324">
    <cfRule type="containsText" dxfId="15" priority="34" operator="containsText" text="NO OK">
      <formula>NOT(ISERROR(SEARCH("NO OK",L324)))</formula>
    </cfRule>
  </conditionalFormatting>
  <conditionalFormatting sqref="L321">
    <cfRule type="containsText" dxfId="14" priority="33" operator="containsText" text="NO OK">
      <formula>NOT(ISERROR(SEARCH("NO OK",L321)))</formula>
    </cfRule>
  </conditionalFormatting>
  <conditionalFormatting sqref="L325">
    <cfRule type="containsText" dxfId="13" priority="32" operator="containsText" text="NO OK">
      <formula>NOT(ISERROR(SEARCH("NO OK",L325)))</formula>
    </cfRule>
  </conditionalFormatting>
  <conditionalFormatting sqref="L308">
    <cfRule type="cellIs" dxfId="12" priority="31" operator="equal">
      <formula>"NO OK"</formula>
    </cfRule>
  </conditionalFormatting>
  <conditionalFormatting sqref="J326">
    <cfRule type="containsText" dxfId="11" priority="30" operator="containsText" text="NO">
      <formula>NOT(ISERROR(SEARCH("NO",J326)))</formula>
    </cfRule>
  </conditionalFormatting>
  <conditionalFormatting sqref="G326:L326">
    <cfRule type="containsText" dxfId="10" priority="23" operator="containsText" text="SI">
      <formula>NOT(ISERROR(SEARCH("SI",G326)))</formula>
    </cfRule>
  </conditionalFormatting>
  <conditionalFormatting sqref="I10 I12 I14 I16 I18 I20 I22 I24 I26 I28 I30 I32 I34 I36 I38 I40 I42 I44 I46 I48 I50 I52 I54 I56 I58 I60 I62 I64 I66 I68 I70 I72 I74 I76 I78 I80 I82 I84 I86 I88 I90 I92 I94 I96 I98 I100 I102 I104 I106 I108 I110 I112 I114 I116 I118 I120 I122 I124 I126 I128 I130 I132 I134 I136 I138 I140 I142 I144 I146 I148 I150 I152 I154 I156 I158 I160 I162 I164 I166 I168 I170 I172 I174 I176 I178 I180 I182 I184 I186 I188 I190 I192 I194 I196 I198 I200 I202 I204 I206 I208 I210 I212 I214 I216 I218 I220 I222 I224 I226 I228 I230 I232 I234 I236 I238 I240 I242 I244 I246 I248 I250 I252 I254 I256 I258 I260 I262 I264 I266 I268 I270 I272 I274 I276 I278 I280 I282 I284 I286 I288 I290 I292 I294 I296 I298 I300">
    <cfRule type="containsText" dxfId="9" priority="7"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4 L106 L108 L110 L112 L114 L116 L118 L120 L122 L124 L126 L128 L130 L132 L134 L136 L138 L140 L142 L144 L146 L148 L150 L152 L154 L156 L158 L160 L162 L164 L166 L168 L170 L172 L174 L176 L178 L180 L182 L184 L186 L188 L190 L192 L194 L196 L198 L200 L202 L204 L206 L208 L210 L212 L214 L216 L218 L220 L222 L224 L226 L228 L230 L232 L234 L236 L238 L240 L242 L244 L246 L248 L250 L252 L254 L256 L258 L260 L262 L264 L266 L268 L270 L272 L274 L276 L278 L280 L282 L284 L286 L288 L290 L292 L294 L296 L298 L300">
    <cfRule type="containsText" dxfId="8" priority="6" operator="containsText" text="NO OK">
      <formula>NOT(ISERROR(SEARCH("NO OK",L10)))</formula>
    </cfRule>
  </conditionalFormatting>
  <conditionalFormatting sqref="L320">
    <cfRule type="containsText" dxfId="7" priority="1" operator="containsText" text="NO OK">
      <formula>NOT(ISERROR(SEARCH("NO OK",L320)))</formula>
    </cfRule>
  </conditionalFormatting>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ACTA DE APERTURA</vt:lpstr>
      <vt:lpstr>VERIFICACIÓN JURÍDICA</vt:lpstr>
      <vt:lpstr>VERIFICACIÓN FINANCIERA</vt:lpstr>
      <vt:lpstr>VERIFICACION TECNICA</vt:lpstr>
      <vt:lpstr>VTE</vt:lpstr>
      <vt:lpstr>CALIFICACION PERSONAL</vt:lpstr>
      <vt:lpstr>CORREC. ARITM. GENERAL</vt:lpstr>
      <vt:lpstr>'CALIFICACION PERSONAL'!Área_de_impresión</vt:lpstr>
      <vt:lpstr>'VERIFICACION TECNICA'!Área_de_impresión</vt:lpstr>
      <vt:lpstr>VTE!Área_de_impresión</vt:lpstr>
      <vt:lpstr>'VERIFICACION TECNICA'!formula</vt:lpstr>
      <vt:lpstr>'CALIFICACION PERSONAL'!Títulos_a_imprimir</vt:lpstr>
      <vt:lpstr>'VERIFICACION TECNICA'!Títulos_a_imprimir</vt:lpstr>
      <vt:lpstr>VTE!Títulos_a_imprimir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SAS2020</cp:lastModifiedBy>
  <cp:lastPrinted>2020-05-26T15:55:44Z</cp:lastPrinted>
  <dcterms:created xsi:type="dcterms:W3CDTF">2009-02-06T14:59:26Z</dcterms:created>
  <dcterms:modified xsi:type="dcterms:W3CDTF">2020-05-27T00:08:12Z</dcterms:modified>
</cp:coreProperties>
</file>